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400" windowHeight="21220"/>
  </bookViews>
  <sheets>
    <sheet name="Problem" sheetId="19" r:id="rId1"/>
  </sheets>
  <definedNames>
    <definedName name="accounts">Problem!$A$41:$A$52</definedName>
    <definedName name="amount1">Problem!$C$42:$C$46</definedName>
    <definedName name="amount2">Problem!$L$10:$L$21</definedName>
    <definedName name="transactions">Problem!$A$34:$A$38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30" i="19"/>
  <c r="AB29"/>
  <c r="AC29"/>
  <c r="AD29"/>
  <c r="AB28"/>
  <c r="S31"/>
  <c r="B12"/>
  <c r="Y29"/>
  <c r="W29"/>
  <c r="Z29"/>
  <c r="AC31"/>
  <c r="AC30"/>
  <c r="AC28"/>
  <c r="T31"/>
  <c r="T30"/>
  <c r="T29"/>
  <c r="H31"/>
  <c r="L31"/>
  <c r="L30"/>
  <c r="L29"/>
  <c r="P31"/>
  <c r="P30"/>
  <c r="P29"/>
  <c r="AB31"/>
  <c r="AD31"/>
  <c r="H29"/>
  <c r="H30"/>
  <c r="E29"/>
  <c r="E31"/>
  <c r="C31"/>
  <c r="F31"/>
  <c r="E30"/>
  <c r="L28"/>
  <c r="L35"/>
  <c r="W31"/>
  <c r="W30"/>
  <c r="W28"/>
  <c r="T28"/>
  <c r="S30"/>
  <c r="U30"/>
  <c r="S29"/>
  <c r="S28"/>
  <c r="P28"/>
  <c r="H28"/>
  <c r="E28"/>
  <c r="O31"/>
  <c r="K31"/>
  <c r="M31"/>
  <c r="G31"/>
  <c r="O30"/>
  <c r="Q30"/>
  <c r="K30"/>
  <c r="M30"/>
  <c r="G30"/>
  <c r="C30"/>
  <c r="O29"/>
  <c r="Q29"/>
  <c r="K29"/>
  <c r="M29"/>
  <c r="G29"/>
  <c r="C29"/>
  <c r="O28"/>
  <c r="Q28"/>
  <c r="K28"/>
  <c r="M28"/>
  <c r="G28"/>
  <c r="C28"/>
  <c r="A11"/>
  <c r="B14"/>
  <c r="AD30"/>
  <c r="AD28"/>
  <c r="Q31"/>
  <c r="U29"/>
  <c r="U31"/>
  <c r="F30"/>
  <c r="U28"/>
  <c r="O37"/>
  <c r="K37"/>
  <c r="L37"/>
  <c r="M37"/>
  <c r="G37"/>
  <c r="O38"/>
  <c r="P38"/>
  <c r="Q38"/>
  <c r="K38"/>
  <c r="L38"/>
  <c r="M38"/>
  <c r="G38"/>
  <c r="C37"/>
  <c r="P37"/>
  <c r="H38"/>
  <c r="H37"/>
  <c r="O36"/>
  <c r="P36"/>
  <c r="L36"/>
  <c r="K36"/>
  <c r="H36"/>
  <c r="G36"/>
  <c r="P35"/>
  <c r="O35"/>
  <c r="Q35"/>
  <c r="K35"/>
  <c r="M35"/>
  <c r="H35"/>
  <c r="G35"/>
  <c r="I35"/>
  <c r="I36"/>
  <c r="I37"/>
  <c r="I38"/>
  <c r="I39"/>
  <c r="E38"/>
  <c r="Q37"/>
  <c r="Q36"/>
  <c r="M36"/>
  <c r="E37"/>
  <c r="E36"/>
  <c r="E35"/>
  <c r="C38"/>
  <c r="C36"/>
  <c r="C35"/>
  <c r="Q39"/>
  <c r="F28"/>
  <c r="I30"/>
  <c r="M32"/>
  <c r="I29"/>
  <c r="F37"/>
  <c r="I28"/>
  <c r="I31"/>
  <c r="F29"/>
  <c r="F32"/>
  <c r="U32"/>
  <c r="Y31"/>
  <c r="Z31"/>
  <c r="F35"/>
  <c r="F38"/>
  <c r="F36"/>
  <c r="AD32"/>
  <c r="Y30"/>
  <c r="Z30"/>
  <c r="Y28"/>
  <c r="Z28"/>
  <c r="M39"/>
  <c r="Q32"/>
  <c r="I32"/>
  <c r="Z32"/>
  <c r="F39"/>
</calcChain>
</file>

<file path=xl/sharedStrings.xml><?xml version="1.0" encoding="utf-8"?>
<sst xmlns="http://schemas.openxmlformats.org/spreadsheetml/2006/main" count="63" uniqueCount="33">
  <si>
    <r>
      <rPr>
        <b/>
        <u/>
        <sz val="12"/>
        <rFont val="Myriad Web Pro"/>
      </rPr>
      <t>Year-end Adjusting Entry</t>
    </r>
    <r>
      <rPr>
        <b/>
        <sz val="12"/>
        <rFont val="Myriad Web Pro"/>
      </rPr>
      <t>:  Click in the "Select Type of Transaction" box and select one of the transactions from the drop-down pick list that appears.  Use the pick-list choices from the other boxed areas to select the correct account titles and amounts to be debited and credited. Correct selections will turn green.</t>
    </r>
    <r>
      <rPr>
        <b/>
        <u/>
        <sz val="12"/>
        <rFont val="Myriad Web Pro"/>
      </rPr>
      <t xml:space="preserve">
Subsequent journal entries next year</t>
    </r>
    <r>
      <rPr>
        <b/>
        <sz val="12"/>
        <rFont val="Myriad Web Pro"/>
      </rPr>
      <t>:  Complete the subsequent journal entry that appears for "next year."  Be sure to review the journal entry descriptions and dates that appear based on your choice of year-end adjustment.  Correctly completing the boxed items will turn the cells green.</t>
    </r>
  </si>
  <si>
    <t>GENERAL JOURNAL: Year-end adjusting entry</t>
  </si>
  <si>
    <t>Date</t>
  </si>
  <si>
    <t>Accounts</t>
  </si>
  <si>
    <t>Debit</t>
  </si>
  <si>
    <t xml:space="preserve"> </t>
  </si>
  <si>
    <t>Credit</t>
  </si>
  <si>
    <t>Dec. 31</t>
  </si>
  <si>
    <t>ACCOUNT TO BE DEBITED</t>
  </si>
  <si>
    <t>ACCOUNT TO BE CREDITED</t>
  </si>
  <si>
    <t>SELECT TYPE OF TRANSACTION</t>
  </si>
  <si>
    <t>GENERAL JOURNAL: Subsequent journal entry during the next year</t>
  </si>
  <si>
    <t>-</t>
  </si>
  <si>
    <t>Acct to debit</t>
  </si>
  <si>
    <t>Acct to cr</t>
  </si>
  <si>
    <t>Credit amount</t>
  </si>
  <si>
    <t>Debit amount</t>
  </si>
  <si>
    <t>2nd Debit amount</t>
  </si>
  <si>
    <t>2nd Acct to debit</t>
  </si>
  <si>
    <t>2nd credit amount</t>
  </si>
  <si>
    <t>1,000 miles have been driven on a leased a truck; rent will be calculated at $0.75 per mile</t>
  </si>
  <si>
    <t>Employees earning $18 per hour have worked 100 hours since last paid</t>
  </si>
  <si>
    <t>Borrowed $100,000 at 6% per annum on Dec. 1; the first interest payment is due Jan. 31</t>
  </si>
  <si>
    <t>No payments have been received on a $30,000 consulting engagement that is 40% complete</t>
  </si>
  <si>
    <t>Cash</t>
  </si>
  <si>
    <t>Accounts Receivable</t>
  </si>
  <si>
    <t>Wages Payable</t>
  </si>
  <si>
    <t>Interest Payable</t>
  </si>
  <si>
    <t>Rent Payable</t>
  </si>
  <si>
    <t>Service Revenue</t>
  </si>
  <si>
    <t>Rent Expense</t>
  </si>
  <si>
    <t>Interest Expense</t>
  </si>
  <si>
    <t>Wages Expense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</si>
</sst>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[$-409]dd\-mmm\-yy;@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  <font>
      <b/>
      <u/>
      <sz val="12"/>
      <name val="Myriad Web Pro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A89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52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Protection="1">
      <protection hidden="1"/>
    </xf>
    <xf numFmtId="16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11" borderId="10" xfId="0" applyFont="1" applyFill="1" applyBorder="1" applyAlignment="1" applyProtection="1">
      <alignment horizontal="left" vertical="center" indent="3"/>
      <protection locked="0"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12" fillId="0" borderId="0" xfId="18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11" borderId="0" xfId="18" applyNumberFormat="1" applyFont="1" applyFill="1" applyBorder="1" applyAlignment="1" applyProtection="1">
      <alignment horizontal="center" vertical="center"/>
      <protection hidden="1"/>
    </xf>
    <xf numFmtId="164" fontId="11" fillId="11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164" fontId="11" fillId="0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 indent="3"/>
      <protection locked="0"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3" fillId="11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164" fontId="11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12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4" fillId="14" borderId="0" xfId="0" applyFont="1" applyFill="1" applyProtection="1">
      <protection hidden="1"/>
    </xf>
    <xf numFmtId="0" fontId="4" fillId="0" borderId="0" xfId="0" applyFont="1" applyFill="1" applyProtection="1">
      <protection locked="0" hidden="1"/>
    </xf>
    <xf numFmtId="164" fontId="11" fillId="0" borderId="10" xfId="0" applyNumberFormat="1" applyFont="1" applyBorder="1" applyAlignment="1" applyProtection="1">
      <alignment horizontal="center" vertical="center"/>
      <protection locked="0" hidden="1"/>
    </xf>
    <xf numFmtId="164" fontId="11" fillId="11" borderId="10" xfId="18" applyNumberFormat="1" applyFont="1" applyFill="1" applyBorder="1" applyAlignment="1" applyProtection="1">
      <alignment horizontal="center" vertical="center"/>
      <protection locked="0" hidden="1"/>
    </xf>
    <xf numFmtId="164" fontId="11" fillId="11" borderId="10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10" xfId="18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Alignment="1" applyProtection="1">
      <alignment horizontal="left" vertical="center" wrapText="1"/>
      <protection locked="0" hidden="1"/>
    </xf>
    <xf numFmtId="0" fontId="11" fillId="11" borderId="0" xfId="0" applyFont="1" applyFill="1" applyAlignment="1" applyProtection="1">
      <alignment horizontal="left" vertical="center" wrapText="1"/>
      <protection hidden="1"/>
    </xf>
    <xf numFmtId="0" fontId="12" fillId="15" borderId="0" xfId="18" applyFont="1" applyFill="1" applyAlignment="1" applyProtection="1">
      <alignment horizontal="center" vertical="center" wrapText="1"/>
      <protection hidden="1"/>
    </xf>
    <xf numFmtId="0" fontId="12" fillId="15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FAA892"/>
      <color rgb="FFFF6969"/>
      <color rgb="FF00FF64"/>
      <color rgb="FFAEF280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93"/>
  <sheetViews>
    <sheetView tabSelected="1" workbookViewId="0">
      <selection activeCell="B7" sqref="B7"/>
    </sheetView>
  </sheetViews>
  <sheetFormatPr baseColWidth="10" defaultColWidth="0" defaultRowHeight="409.6" zeroHeight="1"/>
  <cols>
    <col min="1" max="1" width="9.5" style="1" customWidth="1"/>
    <col min="2" max="2" width="44" style="1" customWidth="1"/>
    <col min="3" max="3" width="11.6640625" style="1" customWidth="1"/>
    <col min="4" max="4" width="3.1640625" style="1" customWidth="1"/>
    <col min="5" max="5" width="11.6640625" style="1" customWidth="1"/>
    <col min="6" max="6" width="3.6640625" style="1" customWidth="1"/>
    <col min="7" max="7" width="3.5" style="1" customWidth="1"/>
    <col min="8" max="8" width="5.1640625" style="1" hidden="1" customWidth="1"/>
    <col min="9" max="9" width="3.6640625" style="1" hidden="1" customWidth="1"/>
    <col min="10" max="11" width="8.83203125" style="1" hidden="1" customWidth="1"/>
    <col min="12" max="37" width="0" style="1" hidden="1" customWidth="1"/>
    <col min="38" max="16384" width="8.83203125" style="1" hidden="1"/>
  </cols>
  <sheetData>
    <row r="1" spans="1:37" s="2" customFormat="1" ht="180.75" customHeight="1">
      <c r="A1" s="50" t="s">
        <v>0</v>
      </c>
      <c r="B1" s="50"/>
      <c r="C1" s="50"/>
      <c r="D1" s="50"/>
      <c r="E1" s="50"/>
      <c r="F1" s="16"/>
      <c r="G1" s="6"/>
      <c r="H1" s="6"/>
      <c r="I1" s="6"/>
      <c r="J1" s="6"/>
      <c r="K1" s="6"/>
      <c r="L1" s="6"/>
      <c r="M1" s="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5" customFormat="1" ht="24" customHeight="1">
      <c r="A2" s="17"/>
      <c r="B2" s="17"/>
      <c r="C2" s="17"/>
      <c r="D2" s="1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3" customFormat="1" ht="24" customHeight="1">
      <c r="A3" s="51" t="s">
        <v>1</v>
      </c>
      <c r="B3" s="51"/>
      <c r="C3" s="51"/>
      <c r="D3" s="51"/>
      <c r="E3" s="51"/>
      <c r="F3" s="18"/>
      <c r="G3" s="18"/>
      <c r="H3" s="18"/>
      <c r="I3" s="18"/>
      <c r="J3" s="18"/>
      <c r="K3" s="18"/>
      <c r="L3" s="18"/>
      <c r="M3" s="18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3" customFormat="1" ht="19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18"/>
      <c r="G4" s="18"/>
      <c r="H4" s="18"/>
      <c r="I4" s="18"/>
      <c r="J4" s="18"/>
      <c r="K4" s="18"/>
      <c r="L4" s="18"/>
      <c r="M4" s="18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24" customHeight="1">
      <c r="A5" s="20" t="s">
        <v>7</v>
      </c>
      <c r="B5" s="11" t="s">
        <v>12</v>
      </c>
      <c r="C5" s="44">
        <v>0</v>
      </c>
      <c r="D5" s="13"/>
      <c r="E5" s="14" t="s">
        <v>5</v>
      </c>
      <c r="F5" s="6"/>
      <c r="G5" s="6"/>
      <c r="H5" s="6"/>
      <c r="I5" s="43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24" customHeight="1">
      <c r="A6" s="9" t="s">
        <v>5</v>
      </c>
      <c r="B6" s="12" t="s">
        <v>12</v>
      </c>
      <c r="C6" s="15" t="s">
        <v>5</v>
      </c>
      <c r="D6" s="15"/>
      <c r="E6" s="45">
        <v>0</v>
      </c>
      <c r="F6" s="19"/>
      <c r="G6" s="18"/>
      <c r="H6" s="18"/>
      <c r="I6" s="18"/>
      <c r="J6" s="18"/>
      <c r="K6" s="18"/>
      <c r="L6" s="18"/>
      <c r="M6" s="18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40.5" customHeight="1">
      <c r="A7" s="10" t="s">
        <v>5</v>
      </c>
      <c r="B7" s="48" t="s">
        <v>10</v>
      </c>
      <c r="C7" s="7"/>
      <c r="D7" s="7"/>
      <c r="E7" s="7"/>
      <c r="F7" s="6"/>
      <c r="G7" s="6"/>
      <c r="H7" s="6"/>
      <c r="I7" s="6"/>
      <c r="J7" s="6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8.25" customHeight="1">
      <c r="A8" s="4"/>
      <c r="B8" s="4"/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3" customFormat="1" ht="24" customHeight="1">
      <c r="A9" s="51" t="s">
        <v>11</v>
      </c>
      <c r="B9" s="51"/>
      <c r="C9" s="51"/>
      <c r="D9" s="51"/>
      <c r="E9" s="51"/>
      <c r="F9" s="18"/>
      <c r="G9" s="18"/>
      <c r="H9" s="18"/>
      <c r="I9" s="18"/>
      <c r="J9" s="18"/>
      <c r="K9" s="18"/>
      <c r="L9" s="18"/>
      <c r="M9" s="18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s="3" customFormat="1" ht="19.5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18"/>
      <c r="G10" s="18"/>
      <c r="H10" s="18"/>
      <c r="I10" s="18"/>
      <c r="J10" s="18"/>
      <c r="K10" s="18"/>
      <c r="L10" s="18" t="s">
        <v>12</v>
      </c>
      <c r="M10" s="18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24" customHeight="1">
      <c r="A11" s="35" t="str">
        <f>IF($B$7="1,000 miles have been driven on a leased a truck; rent will be calculated at $0.75 per mile","Jan. 2",IF($B$7="Employees earning $18 per hour have worked 100 hours since last paid","Jan. 6",IF($B$7="Borrowed $100,000 at 6% per annum on Dec. 1; the first interest payment is due Jan. 31","Jan. 31",IF($B$7="No payments have been received on a $30,000 consulting engagement that is 40% complete","Feb. 28",""))))</f>
        <v/>
      </c>
      <c r="B11" s="11" t="s">
        <v>8</v>
      </c>
      <c r="C11" s="44" t="s">
        <v>12</v>
      </c>
      <c r="D11" s="13"/>
      <c r="E11" s="14" t="s">
        <v>5</v>
      </c>
      <c r="F11" s="6"/>
      <c r="G11" s="6"/>
      <c r="H11" s="6"/>
      <c r="I11" s="6"/>
      <c r="J11" s="6"/>
      <c r="K11" s="6"/>
      <c r="L11" s="6">
        <v>0</v>
      </c>
      <c r="M11" s="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3" customFormat="1" ht="24" customHeight="1">
      <c r="A12" s="9" t="s">
        <v>5</v>
      </c>
      <c r="B12" s="49" t="str">
        <f>IF($B$7="1,000 miles have been driven on a leased a truck; rent will be calculated at $0.75 per mile","Rent Payable",IF($B$7="Employees earning $18 per hour have worked 100 hours since last paid","Wages Expense",IF($B$7="Borrowed $100,000 at 6% per annum on Dec. 1; the first interest payment is due Jan. 31","Interest Payable",IF($B$7="No payments have been received on a $30,000 consulting engagement that is 40% complete","          Accounts Receivable",""))))</f>
        <v/>
      </c>
      <c r="C12" s="46" t="s">
        <v>12</v>
      </c>
      <c r="D12" s="15"/>
      <c r="E12" s="45" t="s">
        <v>12</v>
      </c>
      <c r="F12" s="19"/>
      <c r="G12" s="18"/>
      <c r="H12" s="18"/>
      <c r="I12" s="18"/>
      <c r="J12" s="18"/>
      <c r="K12" s="18"/>
      <c r="L12" s="18">
        <v>150</v>
      </c>
      <c r="M12" s="1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4" customHeight="1">
      <c r="A13" s="21" t="s">
        <v>5</v>
      </c>
      <c r="B13" s="28" t="s">
        <v>9</v>
      </c>
      <c r="C13" s="25"/>
      <c r="D13" s="22"/>
      <c r="E13" s="47" t="s">
        <v>12</v>
      </c>
      <c r="F13" s="6"/>
      <c r="G13" s="6"/>
      <c r="H13" s="6"/>
      <c r="I13" s="6"/>
      <c r="J13" s="6"/>
      <c r="K13" s="6"/>
      <c r="L13" s="6">
        <v>500</v>
      </c>
      <c r="M13" s="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0.5" customHeight="1">
      <c r="A14" s="24" t="s">
        <v>5</v>
      </c>
      <c r="B14" s="36" t="str">
        <f>IF($B$7="1,000 miles have been driven on a leased a truck; rent will be calculated at $0.75 per mile","Returned the truck, now having been driven 1,200 miles, and paid the full amount due",IF($B$7="Employees earning $18 per hour have worked 100 hours since last paid","Paid employess for 150 hours of labor, including accrual from end of prior year",IF($B$7="Borrowed $100,000 at 6% per annum on Dec. 1; the first interest payment is due Jan. 31","Paid the correct amount of interest due on the loan for the last two full months",IF($B$7="No payments have been received on a $30,000 consulting engagement that is 40% complete","Completed and collected the full amount due on the consulting agreement",""))))</f>
        <v/>
      </c>
      <c r="C14" s="23"/>
      <c r="D14" s="23"/>
      <c r="E14" s="23"/>
      <c r="F14" s="6"/>
      <c r="G14" s="6"/>
      <c r="H14" s="6"/>
      <c r="I14" s="6"/>
      <c r="J14" s="6"/>
      <c r="K14" s="6"/>
      <c r="L14" s="6">
        <v>750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4" customHeight="1">
      <c r="A15" s="25"/>
      <c r="B15" s="25"/>
      <c r="C15" s="25"/>
      <c r="D15" s="25"/>
      <c r="E15" s="25"/>
      <c r="F15" s="6"/>
      <c r="G15" s="6"/>
      <c r="H15" s="6"/>
      <c r="I15" s="6"/>
      <c r="J15" s="6"/>
      <c r="K15" s="6"/>
      <c r="L15" s="6">
        <v>900</v>
      </c>
      <c r="M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4" customHeight="1">
      <c r="A16" s="29"/>
      <c r="B16" s="37"/>
      <c r="C16" s="7"/>
      <c r="D16" s="30"/>
      <c r="E16" s="14"/>
      <c r="F16" s="6"/>
      <c r="G16" s="6"/>
      <c r="H16" s="6"/>
      <c r="I16" s="6"/>
      <c r="J16" s="6"/>
      <c r="K16" s="6"/>
      <c r="L16" s="6">
        <v>1000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3" customFormat="1" ht="24" hidden="1" customHeight="1">
      <c r="A17" s="26"/>
      <c r="B17" s="6"/>
      <c r="C17" s="38"/>
      <c r="D17" s="14"/>
      <c r="E17" s="39"/>
      <c r="F17" s="19"/>
      <c r="G17" s="18"/>
      <c r="H17" s="18"/>
      <c r="I17" s="18"/>
      <c r="J17" s="18"/>
      <c r="K17" s="18"/>
      <c r="L17" s="18">
        <v>1800</v>
      </c>
      <c r="M17" s="18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4" hidden="1" customHeight="1">
      <c r="A18" s="29"/>
      <c r="B18" s="6"/>
      <c r="C18" s="14"/>
      <c r="D18" s="30"/>
      <c r="E18" s="7"/>
      <c r="F18" s="6"/>
      <c r="G18" s="6"/>
      <c r="H18" s="6"/>
      <c r="I18" s="6"/>
      <c r="J18" s="6"/>
      <c r="K18" s="6"/>
      <c r="L18" s="6">
        <v>2700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40.5" hidden="1" customHeight="1">
      <c r="A19" s="31"/>
      <c r="B19" s="6"/>
      <c r="C19" s="7"/>
      <c r="D19" s="7"/>
      <c r="E19" s="7"/>
      <c r="F19" s="6"/>
      <c r="G19" s="6"/>
      <c r="H19" s="6"/>
      <c r="I19" s="6"/>
      <c r="J19" s="6"/>
      <c r="K19" s="6"/>
      <c r="L19" s="6">
        <v>12000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4" hidden="1" customHeight="1">
      <c r="A20" s="25"/>
      <c r="B20" s="6"/>
      <c r="C20" s="25"/>
      <c r="D20" s="25"/>
      <c r="E20" s="25"/>
      <c r="F20" s="6"/>
      <c r="G20" s="6"/>
      <c r="H20" s="6"/>
      <c r="I20" s="6"/>
      <c r="J20" s="6"/>
      <c r="K20" s="6"/>
      <c r="L20" s="6">
        <v>18000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4" hidden="1" customHeight="1">
      <c r="A21" s="29"/>
      <c r="B21" s="6"/>
      <c r="C21" s="18"/>
      <c r="D21" s="30"/>
      <c r="E21" s="14"/>
      <c r="F21" s="6"/>
      <c r="G21" s="6"/>
      <c r="H21" s="6"/>
      <c r="I21" s="6"/>
      <c r="J21" s="6"/>
      <c r="K21" s="6"/>
      <c r="L21" s="6">
        <v>30000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3" customFormat="1" ht="24" hidden="1" customHeight="1">
      <c r="A22" s="26"/>
      <c r="B22" s="6"/>
      <c r="C22" s="7"/>
      <c r="D22" s="14"/>
      <c r="E22" s="25"/>
      <c r="F22" s="19"/>
      <c r="G22" s="18"/>
      <c r="H22" s="18"/>
      <c r="I22" s="18"/>
      <c r="J22" s="18"/>
      <c r="K22" s="18"/>
      <c r="L22" s="18"/>
      <c r="M22" s="18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s="3" customFormat="1" ht="24" hidden="1" customHeight="1">
      <c r="A23" s="26"/>
      <c r="B23" s="6"/>
      <c r="C23" s="14"/>
      <c r="D23" s="14"/>
      <c r="E23" s="18"/>
      <c r="F23" s="19"/>
      <c r="G23" s="18"/>
      <c r="H23" s="18"/>
      <c r="I23" s="18"/>
      <c r="J23" s="18"/>
      <c r="K23" s="18"/>
      <c r="L23" s="18"/>
      <c r="M23" s="18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40.5" hidden="1" customHeight="1">
      <c r="A24" s="31"/>
      <c r="B24" s="6"/>
      <c r="C24" s="7"/>
      <c r="D24" s="7"/>
      <c r="E24" s="7"/>
      <c r="F24" s="6"/>
      <c r="G24" s="6"/>
      <c r="H24" s="6"/>
      <c r="I24" s="6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4" hidden="1" customHeight="1">
      <c r="A25" s="25"/>
      <c r="B25" s="6"/>
      <c r="C25" s="25"/>
      <c r="D25" s="25"/>
      <c r="E25" s="25"/>
      <c r="F25" s="6"/>
      <c r="G25" s="6"/>
      <c r="H25" s="6"/>
      <c r="I25" s="6"/>
      <c r="J25" s="6"/>
      <c r="K25" s="6"/>
      <c r="L25" s="6"/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4" hidden="1" customHeight="1">
      <c r="A26" s="29"/>
      <c r="B26" s="6"/>
      <c r="C26" s="7"/>
      <c r="D26" s="30"/>
      <c r="E26" s="14"/>
      <c r="F26" s="6"/>
      <c r="G26" s="6"/>
      <c r="H26" s="6"/>
      <c r="I26" s="6"/>
      <c r="J26" s="6"/>
      <c r="K26" s="6"/>
      <c r="L26" s="6"/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3" customFormat="1" ht="24" hidden="1" customHeight="1">
      <c r="A27" s="26"/>
      <c r="B27" s="6"/>
      <c r="C27" s="4" t="s">
        <v>13</v>
      </c>
      <c r="D27" s="4"/>
      <c r="E27" s="4"/>
      <c r="F27" s="4"/>
      <c r="G27" s="4" t="s">
        <v>14</v>
      </c>
      <c r="H27" s="4"/>
      <c r="I27" s="4"/>
      <c r="J27" s="4"/>
      <c r="K27" s="4" t="s">
        <v>15</v>
      </c>
      <c r="L27" s="4"/>
      <c r="M27" s="4"/>
      <c r="N27" s="4"/>
      <c r="O27" s="4" t="s">
        <v>16</v>
      </c>
      <c r="P27" s="4"/>
      <c r="Q27" s="4"/>
      <c r="R27" s="32"/>
      <c r="S27" s="4" t="s">
        <v>17</v>
      </c>
      <c r="T27" s="4"/>
      <c r="U27" s="4"/>
      <c r="V27" s="32"/>
      <c r="W27" s="4" t="s">
        <v>18</v>
      </c>
      <c r="X27" s="4"/>
      <c r="Y27" s="4"/>
      <c r="Z27" s="4"/>
      <c r="AA27" s="32"/>
      <c r="AB27" s="4" t="s">
        <v>19</v>
      </c>
      <c r="AC27" s="4"/>
      <c r="AD27" s="4"/>
      <c r="AE27" s="32"/>
      <c r="AF27" s="32"/>
      <c r="AG27" s="32"/>
      <c r="AH27" s="32"/>
      <c r="AI27" s="32"/>
      <c r="AJ27" s="32"/>
      <c r="AK27" s="32"/>
    </row>
    <row r="28" spans="1:37" ht="24" hidden="1" customHeight="1">
      <c r="A28" s="29"/>
      <c r="B28" s="6"/>
      <c r="C28" s="40">
        <f>IF($B$7="1,000 miles have been driven on a leased a truck; rent will be calculated at $0.75 per mile", 1,)</f>
        <v>0</v>
      </c>
      <c r="D28" s="40"/>
      <c r="E28" s="40">
        <f>IF($B$11="Rent Expense", 1,)</f>
        <v>0</v>
      </c>
      <c r="F28" s="40">
        <f>C28*E28</f>
        <v>0</v>
      </c>
      <c r="G28" s="41">
        <f>IF($B$7="1,000 miles have been driven on a leased a truck; rent will be calculated at $0.75 per mile", 1,)</f>
        <v>0</v>
      </c>
      <c r="H28" s="41">
        <f>IF($B$13="Cash", 1,)</f>
        <v>0</v>
      </c>
      <c r="I28" s="41">
        <f>G28*H28</f>
        <v>0</v>
      </c>
      <c r="J28" s="4"/>
      <c r="K28" s="42">
        <f>IF($B$7="1,000 miles have been driven on a leased a truck; rent will be calculated at $0.75 per mile", 1,)</f>
        <v>0</v>
      </c>
      <c r="L28" s="42">
        <f>IF($E$13=900, 1,)</f>
        <v>0</v>
      </c>
      <c r="M28" s="42">
        <f t="shared" ref="M28:M29" si="0">K28*L28</f>
        <v>0</v>
      </c>
      <c r="N28" s="4"/>
      <c r="O28" s="42">
        <f>IF($B$7="1,000 miles have been driven on a leased a truck; rent will be calculated at $0.75 per mile", 1,)</f>
        <v>0</v>
      </c>
      <c r="P28" s="42">
        <f>IF($C$11=150, 1,)</f>
        <v>0</v>
      </c>
      <c r="Q28" s="42">
        <f t="shared" ref="Q28:Q29" si="1">O28*P28</f>
        <v>0</v>
      </c>
      <c r="R28" s="4"/>
      <c r="S28" s="42">
        <f>IF($B$7="1,000 miles have been driven on a leased a truck; rent will be calculated at $0.75 per mile", 1,)</f>
        <v>0</v>
      </c>
      <c r="T28" s="42">
        <f>IF($C$12=750, 1,)</f>
        <v>0</v>
      </c>
      <c r="U28" s="42">
        <f t="shared" ref="U28:U29" si="2">S28*T28</f>
        <v>0</v>
      </c>
      <c r="V28" s="4"/>
      <c r="W28" s="40">
        <f>IF($B$7="1,000 miles have been driven on a leased a truck; rent will be calculated at $0.75 per mile", 1,)</f>
        <v>0</v>
      </c>
      <c r="X28" s="40"/>
      <c r="Y28" s="40">
        <f>IF($B$12="Rent Payable", 1,)</f>
        <v>0</v>
      </c>
      <c r="Z28" s="40">
        <f>W28*Y28</f>
        <v>0</v>
      </c>
      <c r="AA28" s="4"/>
      <c r="AB28" s="42">
        <f>IF($B$7="1,000 miles have been driven on a leased a truck; rent will be calculated at $0.75 per mile", 1,)</f>
        <v>0</v>
      </c>
      <c r="AC28" s="42">
        <f>IF($E$12=0, 1,)</f>
        <v>0</v>
      </c>
      <c r="AD28" s="42">
        <f t="shared" ref="AD28:AD29" si="3">AB28*AC28</f>
        <v>0</v>
      </c>
      <c r="AE28" s="4"/>
      <c r="AF28" s="4"/>
      <c r="AG28" s="4"/>
      <c r="AH28" s="4"/>
      <c r="AI28" s="4"/>
      <c r="AJ28" s="4"/>
      <c r="AK28" s="4"/>
    </row>
    <row r="29" spans="1:37" ht="40.5" hidden="1" customHeight="1">
      <c r="A29" s="27"/>
      <c r="B29" s="34"/>
      <c r="C29" s="40">
        <f>IF($B$7="Employees earning $18 per hour have worked 100 hours since last paid", 1,)</f>
        <v>0</v>
      </c>
      <c r="D29" s="40"/>
      <c r="E29" s="40">
        <f>IF($B$11="Wages Payable", 1,)</f>
        <v>0</v>
      </c>
      <c r="F29" s="40">
        <f t="shared" ref="F29:F31" si="4">C29*E29</f>
        <v>0</v>
      </c>
      <c r="G29" s="41">
        <f>IF($B$7="Employees earning $18 per hour have worked 100 hours since last paid", 1,)</f>
        <v>0</v>
      </c>
      <c r="H29" s="41">
        <f t="shared" ref="H29:H30" si="5">IF($B$13="Cash", 1,)</f>
        <v>0</v>
      </c>
      <c r="I29" s="41">
        <f t="shared" ref="I29:I31" si="6">G29*H29</f>
        <v>0</v>
      </c>
      <c r="J29" s="4"/>
      <c r="K29" s="42">
        <f>IF($B$7="Employees earning $18 per hour have worked 100 hours since last paid", 1,)</f>
        <v>0</v>
      </c>
      <c r="L29" s="42">
        <f>IF($E$13=2700, 1,)</f>
        <v>0</v>
      </c>
      <c r="M29" s="42">
        <f t="shared" si="0"/>
        <v>0</v>
      </c>
      <c r="N29" s="4"/>
      <c r="O29" s="42">
        <f>IF($B$7="Employees earning $18 per hour have worked 100 hours since last paid", 1,)</f>
        <v>0</v>
      </c>
      <c r="P29" s="42">
        <f>IF($C$11=1800, 1,)</f>
        <v>0</v>
      </c>
      <c r="Q29" s="42">
        <f t="shared" si="1"/>
        <v>0</v>
      </c>
      <c r="R29" s="4"/>
      <c r="S29" s="42">
        <f>IF($B$7="Employees earning $18 per hour have worked 100 hours since last paid", 1,)</f>
        <v>0</v>
      </c>
      <c r="T29" s="42">
        <f>IF($C$12=900, 1,)</f>
        <v>0</v>
      </c>
      <c r="U29" s="42">
        <f t="shared" si="2"/>
        <v>0</v>
      </c>
      <c r="V29" s="4"/>
      <c r="W29" s="40">
        <f>IF($B$7="Employees earning $18 per hour have worked 100 hours since last paid", 1,)</f>
        <v>0</v>
      </c>
      <c r="X29" s="40"/>
      <c r="Y29" s="40">
        <f>IF($B$12="Wages Expense", 1,)</f>
        <v>0</v>
      </c>
      <c r="Z29" s="40">
        <f t="shared" ref="Z29:Z31" si="7">W29*Y29</f>
        <v>0</v>
      </c>
      <c r="AA29" s="4"/>
      <c r="AB29" s="42">
        <f>IF($B$7="Employees earning $18 per hour have worked 100 hours since last paid", 1,)</f>
        <v>0</v>
      </c>
      <c r="AC29" s="42">
        <f>IF($E$12=0, 1,)</f>
        <v>0</v>
      </c>
      <c r="AD29" s="42">
        <f t="shared" si="3"/>
        <v>0</v>
      </c>
      <c r="AE29" s="4"/>
      <c r="AF29" s="4"/>
      <c r="AG29" s="4"/>
      <c r="AH29" s="4"/>
      <c r="AI29" s="4"/>
      <c r="AJ29" s="4"/>
      <c r="AK29" s="4"/>
    </row>
    <row r="30" spans="1:37" ht="40.5" hidden="1" customHeight="1">
      <c r="A30" s="10"/>
      <c r="B30" s="34"/>
      <c r="C30" s="40">
        <f>IF($B$7="Borrowed $100,000 at 6% per annum on Dec. 1; the first interest payment is due Jan. 31", 1,)</f>
        <v>0</v>
      </c>
      <c r="D30" s="40"/>
      <c r="E30" s="40">
        <f>IF($B$11="Interest Expense", 1,)</f>
        <v>0</v>
      </c>
      <c r="F30" s="40">
        <f t="shared" si="4"/>
        <v>0</v>
      </c>
      <c r="G30" s="41">
        <f>IF($B$7="Borrowed $100,000 at 6% per annum on Dec. 1; the first interest payment is due Jan. 31", 1,)</f>
        <v>0</v>
      </c>
      <c r="H30" s="41">
        <f t="shared" si="5"/>
        <v>0</v>
      </c>
      <c r="I30" s="41">
        <f t="shared" si="6"/>
        <v>0</v>
      </c>
      <c r="J30" s="4"/>
      <c r="K30" s="42">
        <f>IF($B$7="Borrowed $100,000 at 6% per annum on Dec. 1; the first interest payment is due Jan. 31", 1,)</f>
        <v>0</v>
      </c>
      <c r="L30" s="42">
        <f>IF($E$13=1000, 1,)</f>
        <v>0</v>
      </c>
      <c r="M30" s="42">
        <f>K30*L30</f>
        <v>0</v>
      </c>
      <c r="N30" s="4"/>
      <c r="O30" s="42">
        <f>IF($B$7="Borrowed $100,000 at 6% per annum on Dec. 1; the first interest payment is due Jan. 31", 1,)</f>
        <v>0</v>
      </c>
      <c r="P30" s="42">
        <f>IF($C$11=500, 1,)</f>
        <v>0</v>
      </c>
      <c r="Q30" s="42">
        <f>O30*P30</f>
        <v>0</v>
      </c>
      <c r="R30" s="4"/>
      <c r="S30" s="42">
        <f>IF($B$7="Borrowed $100,000 at 6% per annum on Dec. 1; the first interest payment is due Jan. 31", 1,)</f>
        <v>0</v>
      </c>
      <c r="T30" s="42">
        <f>IF($C$12=500, 1,)</f>
        <v>0</v>
      </c>
      <c r="U30" s="42">
        <f>S30*T30</f>
        <v>0</v>
      </c>
      <c r="V30" s="4"/>
      <c r="W30" s="40">
        <f>IF($B$7="Borrowed $100,000 at 6% per annum on Dec. 1; the first interest payment is due Jan. 31", 1,)</f>
        <v>0</v>
      </c>
      <c r="X30" s="40"/>
      <c r="Y30" s="40">
        <f>IF($B$12="Interest Payable", 1,)</f>
        <v>0</v>
      </c>
      <c r="Z30" s="40">
        <f t="shared" si="7"/>
        <v>0</v>
      </c>
      <c r="AA30" s="4"/>
      <c r="AB30" s="42">
        <f>IF($B$7="Borrowed $100,000 at 6% per annum on Dec. 1; the first interest payment is due Jan. 31", 1,)</f>
        <v>0</v>
      </c>
      <c r="AC30" s="42">
        <f>IF($E$12=0, 1,)</f>
        <v>0</v>
      </c>
      <c r="AD30" s="42">
        <f>AB30*AC30</f>
        <v>0</v>
      </c>
      <c r="AE30" s="4"/>
      <c r="AF30" s="4"/>
      <c r="AG30" s="4"/>
      <c r="AH30" s="4"/>
      <c r="AI30" s="4"/>
      <c r="AJ30" s="4"/>
      <c r="AK30" s="4"/>
    </row>
    <row r="31" spans="1:37" ht="21.75" hidden="1" customHeight="1">
      <c r="A31" s="4"/>
      <c r="B31" s="34"/>
      <c r="C31" s="40">
        <f>IF($B$7="No payments have been received on a $30,000 consulting engagement that is 40% complete", 1,)</f>
        <v>0</v>
      </c>
      <c r="D31" s="40"/>
      <c r="E31" s="40">
        <f>IF($B$11="Cash", 1,)</f>
        <v>0</v>
      </c>
      <c r="F31" s="40">
        <f t="shared" si="4"/>
        <v>0</v>
      </c>
      <c r="G31" s="41">
        <f>IF($B$7="No payments have been received on a $30,000 consulting engagement that is 40% complete", 1,)</f>
        <v>0</v>
      </c>
      <c r="H31" s="41">
        <f>IF($B$13="Service Revenue", 1,)</f>
        <v>0</v>
      </c>
      <c r="I31" s="41">
        <f t="shared" si="6"/>
        <v>0</v>
      </c>
      <c r="J31" s="4"/>
      <c r="K31" s="42">
        <f>IF($B$7="No payments have been received on a $30,000 consulting engagement that is 40% complete", 1,)</f>
        <v>0</v>
      </c>
      <c r="L31" s="42">
        <f>IF($E$13=18000, 1,)</f>
        <v>0</v>
      </c>
      <c r="M31" s="42">
        <f t="shared" ref="M31" si="8">K31*L31</f>
        <v>0</v>
      </c>
      <c r="N31" s="4"/>
      <c r="O31" s="42">
        <f>IF($B$7="No payments have been received on a $30,000 consulting engagement that is 40% complete", 1,)</f>
        <v>0</v>
      </c>
      <c r="P31" s="42">
        <f>IF($C$11=30000, 1,)</f>
        <v>0</v>
      </c>
      <c r="Q31" s="42">
        <f t="shared" ref="Q31" si="9">O31*P31</f>
        <v>0</v>
      </c>
      <c r="R31" s="4"/>
      <c r="S31" s="42">
        <f>IF($B$7="No payments have been received on a $30,000 consulting engagement that is 40% complete", 1,)</f>
        <v>0</v>
      </c>
      <c r="T31" s="42">
        <f>IF($C$12=0, 1,)</f>
        <v>0</v>
      </c>
      <c r="U31" s="42">
        <f t="shared" ref="U31" si="10">S31*T31</f>
        <v>0</v>
      </c>
      <c r="V31" s="4"/>
      <c r="W31" s="40">
        <f>IF($B$7="No payments have been received on a $30,000 consulting engagement that is 40% complete", 1,)</f>
        <v>0</v>
      </c>
      <c r="X31" s="40"/>
      <c r="Y31" s="40">
        <f>IF($B$12="          Accounts Receivable", 1,)</f>
        <v>0</v>
      </c>
      <c r="Z31" s="40">
        <f t="shared" si="7"/>
        <v>0</v>
      </c>
      <c r="AA31" s="4"/>
      <c r="AB31" s="42">
        <f>IF($B$7="No payments have been received on a $30,000 consulting engagement that is 40% complete", 1,)</f>
        <v>0</v>
      </c>
      <c r="AC31" s="42">
        <f>IF($E$12=12000, 1,)</f>
        <v>0</v>
      </c>
      <c r="AD31" s="42">
        <f t="shared" ref="AD31" si="11">AB31*AC31</f>
        <v>0</v>
      </c>
      <c r="AE31" s="4"/>
      <c r="AF31" s="4"/>
      <c r="AG31" s="4"/>
      <c r="AH31" s="4"/>
      <c r="AI31" s="4"/>
      <c r="AJ31" s="4"/>
      <c r="AK31" s="4"/>
    </row>
    <row r="32" spans="1:37" ht="18.75" hidden="1" customHeight="1">
      <c r="A32" s="4"/>
      <c r="B32" s="4" t="s">
        <v>5</v>
      </c>
      <c r="C32" s="4"/>
      <c r="D32" s="4"/>
      <c r="E32" s="4"/>
      <c r="F32" s="33">
        <f>SUM(F28:F31)</f>
        <v>0</v>
      </c>
      <c r="G32" s="6"/>
      <c r="H32" s="4" t="s">
        <v>5</v>
      </c>
      <c r="I32" s="4">
        <f>SUM(I28:I31)</f>
        <v>0</v>
      </c>
      <c r="J32" s="4"/>
      <c r="K32" s="4"/>
      <c r="L32" s="4"/>
      <c r="M32" s="4">
        <f>SUM(M28:M31)</f>
        <v>0</v>
      </c>
      <c r="N32" s="4"/>
      <c r="O32" s="4"/>
      <c r="P32" s="4"/>
      <c r="Q32" s="4">
        <f>SUM(Q28:Q31)</f>
        <v>0</v>
      </c>
      <c r="R32" s="4"/>
      <c r="S32" s="4"/>
      <c r="T32" s="4"/>
      <c r="U32" s="4">
        <f>SUM(U28:U31)</f>
        <v>0</v>
      </c>
      <c r="V32" s="4"/>
      <c r="W32" s="4"/>
      <c r="X32" s="4"/>
      <c r="Y32" s="4"/>
      <c r="Z32" s="33">
        <f>SUM(Z28:Z31)</f>
        <v>0</v>
      </c>
      <c r="AA32" s="4"/>
      <c r="AB32" s="4"/>
      <c r="AC32" s="4"/>
      <c r="AD32" s="4">
        <f>SUM(AD28:AD31)</f>
        <v>0</v>
      </c>
      <c r="AE32" s="4"/>
      <c r="AF32" s="4"/>
      <c r="AG32" s="4"/>
      <c r="AH32" s="4"/>
      <c r="AI32" s="4"/>
      <c r="AJ32" s="4"/>
      <c r="AK32" s="4"/>
    </row>
    <row r="33" spans="1:37" ht="40.5" hidden="1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3" hidden="1">
      <c r="A34" s="4" t="s">
        <v>10</v>
      </c>
      <c r="B34" s="4"/>
      <c r="C34" s="4" t="s">
        <v>13</v>
      </c>
      <c r="D34" s="4"/>
      <c r="E34" s="4"/>
      <c r="F34" s="4"/>
      <c r="G34" s="4" t="s">
        <v>14</v>
      </c>
      <c r="H34" s="4"/>
      <c r="I34" s="4"/>
      <c r="J34" s="4"/>
      <c r="K34" s="4" t="s">
        <v>15</v>
      </c>
      <c r="L34" s="4"/>
      <c r="M34" s="4"/>
      <c r="N34" s="4"/>
      <c r="O34" s="4" t="s">
        <v>16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3" hidden="1">
      <c r="A35" s="4" t="s">
        <v>20</v>
      </c>
      <c r="B35" s="4"/>
      <c r="C35" s="40">
        <f>IF($B$7="1,000 miles have been driven on a leased a truck; rent will be calculated at $0.75 per mile", 1,)</f>
        <v>0</v>
      </c>
      <c r="D35" s="40"/>
      <c r="E35" s="40">
        <f>IF($B$5="Rent Expense", 1,)</f>
        <v>0</v>
      </c>
      <c r="F35" s="40">
        <f>C35*E35</f>
        <v>0</v>
      </c>
      <c r="G35" s="41">
        <f>IF($B$7="1,000 miles have been driven on a leased a truck; rent will be calculated at $0.75 per mile", 1,)</f>
        <v>0</v>
      </c>
      <c r="H35" s="41">
        <f>IF($B$6="Rent Payable", 1,)</f>
        <v>0</v>
      </c>
      <c r="I35" s="41">
        <f>G35*H35</f>
        <v>0</v>
      </c>
      <c r="J35" s="4"/>
      <c r="K35" s="42">
        <f>IF($B$7="1,000 miles have been driven on a leased a truck; rent will be calculated at $0.75 per mile", 1,)</f>
        <v>0</v>
      </c>
      <c r="L35" s="42">
        <f>IF($E$6=750, 1,)</f>
        <v>0</v>
      </c>
      <c r="M35" s="42">
        <f t="shared" ref="M35:M36" si="12">K35*L35</f>
        <v>0</v>
      </c>
      <c r="N35" s="4"/>
      <c r="O35" s="42">
        <f>IF($B$7="1,000 miles have been driven on a leased a truck; rent will be calculated at $0.75 per mile", 1,)</f>
        <v>0</v>
      </c>
      <c r="P35" s="42">
        <f>IF($C$5=750, 1,)</f>
        <v>0</v>
      </c>
      <c r="Q35" s="42">
        <f t="shared" ref="Q35:Q36" si="13">O35*P35</f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3" hidden="1">
      <c r="A36" s="4" t="s">
        <v>21</v>
      </c>
      <c r="B36" s="4"/>
      <c r="C36" s="40">
        <f>IF($B$7="Employees earning $18 per hour have worked 100 hours since last paid", 1,)</f>
        <v>0</v>
      </c>
      <c r="D36" s="40"/>
      <c r="E36" s="40">
        <f>IF($B$5="Wages Expense", 1,)</f>
        <v>0</v>
      </c>
      <c r="F36" s="40">
        <f t="shared" ref="F36:F38" si="14">C36*E36</f>
        <v>0</v>
      </c>
      <c r="G36" s="41">
        <f>IF($B$7="Employees earning $18 per hour have worked 100 hours since last paid", 1,)</f>
        <v>0</v>
      </c>
      <c r="H36" s="41">
        <f>IF($B$6="Wages Payable", 1,)</f>
        <v>0</v>
      </c>
      <c r="I36" s="41">
        <f t="shared" ref="I36:I38" si="15">G36*H36</f>
        <v>0</v>
      </c>
      <c r="J36" s="4"/>
      <c r="K36" s="42">
        <f>IF($B$7="Employees earning $18 per hour have worked 100 hours since last paid", 1,)</f>
        <v>0</v>
      </c>
      <c r="L36" s="42">
        <f>IF($E$6=1800, 1,)</f>
        <v>0</v>
      </c>
      <c r="M36" s="42">
        <f t="shared" si="12"/>
        <v>0</v>
      </c>
      <c r="N36" s="4"/>
      <c r="O36" s="42">
        <f>IF($B$7="Employees earning $18 per hour have worked 100 hours since last paid", 1,)</f>
        <v>0</v>
      </c>
      <c r="P36" s="42">
        <f>IF($C$5=1800, 1,)</f>
        <v>0</v>
      </c>
      <c r="Q36" s="42">
        <f t="shared" si="13"/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3" hidden="1">
      <c r="A37" s="4" t="s">
        <v>22</v>
      </c>
      <c r="B37" s="4"/>
      <c r="C37" s="40">
        <f>IF($B$7="Borrowed $100,000 at 6% per annum on Dec. 1; the first interest payment is due Jan. 31", 1,)</f>
        <v>0</v>
      </c>
      <c r="D37" s="40"/>
      <c r="E37" s="40">
        <f>IF($B$5="Interest Expense", 1,)</f>
        <v>0</v>
      </c>
      <c r="F37" s="40">
        <f t="shared" si="14"/>
        <v>0</v>
      </c>
      <c r="G37" s="41">
        <f>IF($B$7="Borrowed $100,000 at 6% per annum on Dec. 1; the first interest payment is due Jan. 31", 1,)</f>
        <v>0</v>
      </c>
      <c r="H37" s="41">
        <f>IF($B$6="Interest Payable", 1,)</f>
        <v>0</v>
      </c>
      <c r="I37" s="41">
        <f t="shared" si="15"/>
        <v>0</v>
      </c>
      <c r="J37" s="4"/>
      <c r="K37" s="42">
        <f>IF($B$7="Borrowed $100,000 at 6% per annum on Dec. 1; the first interest payment is due Jan. 31", 1,)</f>
        <v>0</v>
      </c>
      <c r="L37" s="42">
        <f>IF($E$6=500, 1,)</f>
        <v>0</v>
      </c>
      <c r="M37" s="42">
        <f>K37*L37</f>
        <v>0</v>
      </c>
      <c r="N37" s="4"/>
      <c r="O37" s="42">
        <f>IF($B$7="Borrowed $100,000 at 6% per annum on Dec. 1; the first interest payment is due Jan. 31", 1,)</f>
        <v>0</v>
      </c>
      <c r="P37" s="42">
        <f>IF($C$5=500, 1,)</f>
        <v>0</v>
      </c>
      <c r="Q37" s="42">
        <f>O37*P37</f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3" hidden="1">
      <c r="A38" s="4" t="s">
        <v>23</v>
      </c>
      <c r="B38" s="4"/>
      <c r="C38" s="40">
        <f>IF($B$7="No payments have been received on a $30,000 consulting engagement that is 40% complete", 1,)</f>
        <v>0</v>
      </c>
      <c r="D38" s="40"/>
      <c r="E38" s="40">
        <f>IF($B$5="Accounts Receivable", 1,)</f>
        <v>0</v>
      </c>
      <c r="F38" s="40">
        <f t="shared" si="14"/>
        <v>0</v>
      </c>
      <c r="G38" s="41">
        <f>IF($B$7="No payments have been received on a $30,000 consulting engagement that is 40% complete", 1,)</f>
        <v>0</v>
      </c>
      <c r="H38" s="41">
        <f>IF($B$6="Service Revenue", 1,)</f>
        <v>0</v>
      </c>
      <c r="I38" s="41">
        <f t="shared" si="15"/>
        <v>0</v>
      </c>
      <c r="J38" s="4"/>
      <c r="K38" s="42">
        <f>IF($B$7="No payments have been received on a $30,000 consulting engagement that is 40% complete", 1,)</f>
        <v>0</v>
      </c>
      <c r="L38" s="42">
        <f>IF($E$6=12000, 1,)</f>
        <v>0</v>
      </c>
      <c r="M38" s="42">
        <f t="shared" ref="M38" si="16">K38*L38</f>
        <v>0</v>
      </c>
      <c r="N38" s="4"/>
      <c r="O38" s="42">
        <f>IF($B$7="No payments have been received on a $30,000 consulting engagement that is 40% complete", 1,)</f>
        <v>0</v>
      </c>
      <c r="P38" s="42">
        <f>IF($C$5=12000, 1,)</f>
        <v>0</v>
      </c>
      <c r="Q38" s="42">
        <f t="shared" ref="Q38" si="17">O38*P38</f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3" hidden="1">
      <c r="A39" s="4"/>
      <c r="B39" s="4"/>
      <c r="C39" s="4"/>
      <c r="D39" s="4"/>
      <c r="E39" s="4"/>
      <c r="F39" s="33">
        <f>SUM(F35:F38)</f>
        <v>0</v>
      </c>
      <c r="G39" s="6"/>
      <c r="H39" s="4" t="s">
        <v>5</v>
      </c>
      <c r="I39" s="4">
        <f>SUM(I35:I38)</f>
        <v>0</v>
      </c>
      <c r="J39" s="4"/>
      <c r="K39" s="4"/>
      <c r="L39" s="4"/>
      <c r="M39" s="4">
        <f>SUM(M35:M38)</f>
        <v>0</v>
      </c>
      <c r="N39" s="4"/>
      <c r="O39" s="4"/>
      <c r="P39" s="4"/>
      <c r="Q39" s="4">
        <f>SUM(Q35:Q38)</f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3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3" hidden="1">
      <c r="A41" s="4" t="s">
        <v>12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3" hidden="1">
      <c r="A42" s="4" t="s">
        <v>24</v>
      </c>
      <c r="B42" s="4"/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3" hidden="1">
      <c r="A43" s="4" t="s">
        <v>25</v>
      </c>
      <c r="B43" s="4"/>
      <c r="C43" s="4">
        <v>500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3" hidden="1">
      <c r="A44" s="4" t="s">
        <v>26</v>
      </c>
      <c r="B44" s="4"/>
      <c r="C44" s="4">
        <v>750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3" hidden="1">
      <c r="A45" s="4" t="s">
        <v>27</v>
      </c>
      <c r="B45" s="4"/>
      <c r="C45" s="4">
        <v>1800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3" hidden="1">
      <c r="A46" s="4" t="s">
        <v>28</v>
      </c>
      <c r="B46" s="4"/>
      <c r="C46" s="4">
        <v>12000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3" hidden="1">
      <c r="A47" s="4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3" hidden="1">
      <c r="A48" s="4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3" hidden="1">
      <c r="A49" s="4" t="s">
        <v>31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3" hidden="1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3" hidden="1">
      <c r="A51" s="4" t="s">
        <v>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3" hidden="1">
      <c r="A52" s="4" t="s">
        <v>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3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3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3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3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3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3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3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3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3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3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3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3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3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3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3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3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3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3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3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3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3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3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3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3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3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3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3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3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3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3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3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3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3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3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3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3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3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3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3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3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3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</sheetData>
  <sheetCalcPr fullCalcOnLoad="1"/>
  <sheetProtection algorithmName="SHA-512" hashValue="y7uDCLIdjRRV5QXjZIk+sCVztjbCD4/ALdnqtHOLnPbhoy3RyUdb24VfvYHurPbAuAnOxroFE5bXYCU3AF9WqF==" saltValue="iYIZKVJZbOfnG8tebHV1KH==" spinCount="100000" sheet="1" objects="1" scenarios="1"/>
  <mergeCells count="3">
    <mergeCell ref="A1:E1"/>
    <mergeCell ref="A3:E3"/>
    <mergeCell ref="A9:E9"/>
  </mergeCells>
  <phoneticPr fontId="2" type="noConversion"/>
  <conditionalFormatting sqref="F39">
    <cfRule type="cellIs" dxfId="13" priority="44" operator="equal">
      <formula>2</formula>
    </cfRule>
  </conditionalFormatting>
  <conditionalFormatting sqref="B5">
    <cfRule type="expression" dxfId="12" priority="43">
      <formula>$F$39=1</formula>
    </cfRule>
  </conditionalFormatting>
  <conditionalFormatting sqref="B6">
    <cfRule type="expression" dxfId="11" priority="40">
      <formula>$I$39=1</formula>
    </cfRule>
  </conditionalFormatting>
  <conditionalFormatting sqref="C5">
    <cfRule type="expression" dxfId="10" priority="39">
      <formula>$Q$39=1</formula>
    </cfRule>
  </conditionalFormatting>
  <conditionalFormatting sqref="E6">
    <cfRule type="expression" dxfId="9" priority="38">
      <formula>$M$39=1</formula>
    </cfRule>
  </conditionalFormatting>
  <conditionalFormatting sqref="E13">
    <cfRule type="expression" dxfId="8" priority="13">
      <formula>$M$32=1</formula>
    </cfRule>
  </conditionalFormatting>
  <conditionalFormatting sqref="F32">
    <cfRule type="cellIs" dxfId="7" priority="8" operator="equal">
      <formula>2</formula>
    </cfRule>
  </conditionalFormatting>
  <conditionalFormatting sqref="B11">
    <cfRule type="expression" dxfId="6" priority="7">
      <formula>$F$32=1</formula>
    </cfRule>
  </conditionalFormatting>
  <conditionalFormatting sqref="B13">
    <cfRule type="expression" dxfId="5" priority="6">
      <formula>$I$32=1</formula>
    </cfRule>
  </conditionalFormatting>
  <conditionalFormatting sqref="C11">
    <cfRule type="expression" dxfId="4" priority="5">
      <formula>$Q$32=1</formula>
    </cfRule>
  </conditionalFormatting>
  <conditionalFormatting sqref="C12">
    <cfRule type="expression" dxfId="3" priority="4">
      <formula>$U$32=1</formula>
    </cfRule>
  </conditionalFormatting>
  <conditionalFormatting sqref="Z32">
    <cfRule type="cellIs" dxfId="2" priority="3" operator="equal">
      <formula>2</formula>
    </cfRule>
  </conditionalFormatting>
  <conditionalFormatting sqref="B12">
    <cfRule type="expression" dxfId="1" priority="2">
      <formula>$Z$32=1</formula>
    </cfRule>
  </conditionalFormatting>
  <conditionalFormatting sqref="E12">
    <cfRule type="expression" dxfId="0" priority="1">
      <formula>$AD$32=1</formula>
    </cfRule>
  </conditionalFormatting>
  <dataValidations count="6">
    <dataValidation type="list" allowBlank="1" showInputMessage="1" showErrorMessage="1" sqref="G6 G22:G23 G12 G17">
      <formula1>"sample"</formula1>
    </dataValidation>
    <dataValidation type="list" allowBlank="1" showInputMessage="1" showErrorMessage="1" sqref="B7 B30:B31">
      <formula1>transactions</formula1>
    </dataValidation>
    <dataValidation type="list" allowBlank="1" showInputMessage="1" showErrorMessage="1" sqref="B5:B6 B11 B13">
      <formula1>accounts</formula1>
    </dataValidation>
    <dataValidation type="list" allowBlank="1" showInputMessage="1" showErrorMessage="1" sqref="C5 E6">
      <formula1>amount1</formula1>
    </dataValidation>
    <dataValidation type="list" allowBlank="1" showInputMessage="1" showErrorMessage="1" sqref="C16 C22 E12:E13 E18 C11">
      <formula1>amount2</formula1>
    </dataValidation>
    <dataValidation type="list" showInputMessage="1" showErrorMessage="1" sqref="C12">
      <formula1>amount2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2015-01-22T19:03:13Z</dcterms:modified>
</cp:coreProperties>
</file>