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100" windowHeight="21120"/>
  </bookViews>
  <sheets>
    <sheet name="Problem" sheetId="19" r:id="rId1"/>
  </sheets>
  <definedNames>
    <definedName name="accounts">Problem!#REF!</definedName>
    <definedName name="amount1">Problem!#REF!</definedName>
    <definedName name="amount2">Problem!#REF!</definedName>
    <definedName name="transaction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B37" i="19"/>
  <c r="B33"/>
  <c r="L46"/>
  <c r="K46"/>
  <c r="J46"/>
  <c r="I46"/>
  <c r="B29"/>
  <c r="L50"/>
  <c r="K49"/>
  <c r="J48"/>
  <c r="I47"/>
  <c r="C15"/>
  <c r="B18"/>
  <c r="A37"/>
  <c r="B14"/>
  <c r="B15"/>
  <c r="C49"/>
  <c r="C48"/>
  <c r="C47"/>
  <c r="E49"/>
  <c r="E48"/>
  <c r="E47"/>
  <c r="E46"/>
  <c r="C46"/>
  <c r="B16"/>
  <c r="B17"/>
  <c r="F46"/>
  <c r="F48"/>
  <c r="F47"/>
  <c r="F49"/>
  <c r="B22"/>
  <c r="C14"/>
  <c r="E17"/>
  <c r="E16"/>
  <c r="B30"/>
  <c r="B31"/>
  <c r="E15"/>
  <c r="B42"/>
  <c r="C30"/>
  <c r="E30"/>
  <c r="C22"/>
  <c r="A22"/>
  <c r="B32"/>
  <c r="E31"/>
  <c r="F50"/>
  <c r="B39"/>
  <c r="B38"/>
  <c r="B40"/>
  <c r="E32"/>
  <c r="C29"/>
  <c r="B23"/>
  <c r="B24"/>
  <c r="B25"/>
  <c r="C23"/>
  <c r="E23"/>
  <c r="E38"/>
  <c r="C38"/>
  <c r="E39"/>
  <c r="E24"/>
  <c r="C37"/>
</calcChain>
</file>

<file path=xl/sharedStrings.xml><?xml version="1.0" encoding="utf-8"?>
<sst xmlns="http://schemas.openxmlformats.org/spreadsheetml/2006/main" count="78" uniqueCount="30">
  <si>
    <t>Date</t>
  </si>
  <si>
    <t>Accounts</t>
  </si>
  <si>
    <t>Debit</t>
  </si>
  <si>
    <t xml:space="preserve"> </t>
  </si>
  <si>
    <t>Credit</t>
  </si>
  <si>
    <t>SELECT METHOD  &gt;&gt;&gt;</t>
  </si>
  <si>
    <t>ENTER GROSS AMOUNT OF PURCHASE  &gt;&gt;&gt;</t>
  </si>
  <si>
    <t>DISCOUNT TAKEN?  &gt;&gt;&gt;</t>
  </si>
  <si>
    <t>gross</t>
  </si>
  <si>
    <t>net</t>
  </si>
  <si>
    <t>yes</t>
  </si>
  <si>
    <t>no</t>
  </si>
  <si>
    <t>ENTER DISCOUNT  &gt;&gt;&gt;</t>
  </si>
  <si>
    <t>gross or net</t>
  </si>
  <si>
    <t>Yes or no</t>
  </si>
  <si>
    <r>
      <t xml:space="preserve">This feature can be used to determine appropriate entries for recording inventory purchases/sales under the periodic system, including consideration of freight charges.
Use the "Select Method" box pick list to decide if you wish to record a </t>
    </r>
    <r>
      <rPr>
        <b/>
        <i/>
        <sz val="12"/>
        <rFont val="Myriad Web Pro"/>
      </rPr>
      <t>purchase</t>
    </r>
    <r>
      <rPr>
        <b/>
        <sz val="12"/>
        <rFont val="Myriad Web Pro"/>
      </rPr>
      <t xml:space="preserve"> under the gross or net method (note that the </t>
    </r>
    <r>
      <rPr>
        <b/>
        <i/>
        <sz val="12"/>
        <rFont val="Myriad Web Pro"/>
      </rPr>
      <t xml:space="preserve">sales </t>
    </r>
    <r>
      <rPr>
        <b/>
        <sz val="12"/>
        <rFont val="Myriad Web Pro"/>
      </rPr>
      <t>are recorded gross in any event).
Enter a gross dollar amount for the purchase/sale in the appropriate box.
Enter a percentage amount for the available discount (the discount is only available on the purchase, not the freight).
Use the "Discount taken?" box pick list to select "yes" or "no" to indicate if the available discount was taken.</t>
    </r>
  </si>
  <si>
    <t>SELECT FREIGHT TERMS  &gt;&gt;&gt;</t>
  </si>
  <si>
    <t>FREIGHT PREPAID?  &gt;&gt;&gt;</t>
  </si>
  <si>
    <t>ENTER DOLLAR AMOUNT OF FREIGHT  &gt;&gt;&gt;</t>
  </si>
  <si>
    <t>F.O.B. Destination</t>
  </si>
  <si>
    <t>F.O.B. Shipping Point</t>
  </si>
  <si>
    <t xml:space="preserve">Use the "Freight Terms" box pick list to select "F.O.B. Shipping Point" or "F.O.B. Destination" to indicate which party (buyer or seller) is ultimately responsible for the freight costs.
Use the "Freight prepaid?" box pick list to select "yes" or "no" to indicate if the seller must pay the freight in advance.
Enter a dollar amount for the freight charge in the appropriate box.
</t>
  </si>
  <si>
    <t>BUYER'S GENERAL JOURNAL: Entry to record purchase</t>
  </si>
  <si>
    <t>BUYER'S GENERAL JOURNAL: Entry to record payment</t>
  </si>
  <si>
    <t>ship</t>
  </si>
  <si>
    <t>Prepay yes</t>
  </si>
  <si>
    <t>Prepay no</t>
  </si>
  <si>
    <t>SELLER'S GENERAL JOURNAL: Entry to record sale</t>
  </si>
  <si>
    <t>SELLER'S GENERAL JOURNAL: Entry to record collection</t>
  </si>
  <si>
    <t>dest</t>
  </si>
</sst>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409]dd\-mmm\-yy;@"/>
    <numFmt numFmtId="167" formatCode="_([$$-409]* #,##0.00_);_([$$-409]* \(#,##0.00\);_([$$-409]* &quot;-&quot;??_);_(@_)"/>
  </numFmts>
  <fonts count="16">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i/>
      <sz val="10"/>
      <name val="Myriad Web Pro"/>
    </font>
    <font>
      <sz val="10"/>
      <name val="Arial"/>
    </font>
    <font>
      <b/>
      <i/>
      <sz val="12"/>
      <name val="Myriad Web Pro"/>
    </font>
  </fonts>
  <fills count="16">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rgb="FFAEF280"/>
        <bgColor indexed="64"/>
      </patternFill>
    </fill>
    <fill>
      <patternFill patternType="solid">
        <fgColor theme="9" tint="0.59999389629810485"/>
        <bgColor indexed="64"/>
      </patternFill>
    </fill>
    <fill>
      <patternFill patternType="solid">
        <fgColor indexed="31"/>
        <bgColor indexed="64"/>
      </patternFill>
    </fill>
  </fills>
  <borders count="17">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AEF280"/>
      </bottom>
      <diagonal/>
    </border>
    <border>
      <left/>
      <right style="thin">
        <color indexed="64"/>
      </right>
      <top/>
      <bottom/>
      <diagonal/>
    </border>
    <border>
      <left/>
      <right/>
      <top style="thin">
        <color indexed="64"/>
      </top>
      <bottom style="thin">
        <color indexed="64"/>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6" fontId="10" fillId="6" borderId="5" applyNumberFormat="0" applyFont="0" applyFill="0" applyAlignment="0">
      <alignment horizontal="left" vertical="center" wrapText="1"/>
    </xf>
    <xf numFmtId="166" fontId="4" fillId="0" borderId="5" applyNumberFormat="0" applyFont="0" applyFill="0" applyAlignment="0">
      <alignment horizontal="center" vertical="center" wrapText="1"/>
    </xf>
    <xf numFmtId="166"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6"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5" fontId="14" fillId="0" borderId="0" applyFont="0" applyFill="0" applyBorder="0" applyAlignment="0" applyProtection="0"/>
    <xf numFmtId="9" fontId="14" fillId="0" borderId="0" applyFont="0" applyFill="0" applyBorder="0" applyAlignment="0" applyProtection="0"/>
  </cellStyleXfs>
  <cellXfs count="65">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xf numFmtId="0" fontId="4" fillId="0" borderId="0" xfId="0" applyFont="1" applyFill="1" applyProtection="1">
      <protection hidden="1"/>
    </xf>
    <xf numFmtId="164" fontId="11" fillId="0" borderId="0" xfId="18" applyNumberFormat="1" applyFont="1" applyFill="1" applyBorder="1" applyAlignment="1" applyProtection="1">
      <alignment horizontal="center" vertical="center"/>
      <protection hidden="1"/>
    </xf>
    <xf numFmtId="0" fontId="12" fillId="11" borderId="10" xfId="0" applyFont="1" applyFill="1" applyBorder="1" applyAlignment="1" applyProtection="1">
      <alignment horizontal="center" vertical="center" wrapText="1"/>
      <protection hidden="1"/>
    </xf>
    <xf numFmtId="164" fontId="11" fillId="11" borderId="0" xfId="18" applyNumberFormat="1" applyFont="1" applyFill="1" applyBorder="1" applyAlignment="1" applyProtection="1">
      <alignment vertical="center"/>
      <protection hidden="1"/>
    </xf>
    <xf numFmtId="164" fontId="11" fillId="0" borderId="0" xfId="0" applyNumberFormat="1" applyFont="1" applyAlignment="1" applyProtection="1">
      <alignment vertical="center"/>
      <protection hidden="1"/>
    </xf>
    <xf numFmtId="165" fontId="11" fillId="0" borderId="11" xfId="0" applyNumberFormat="1" applyFont="1" applyBorder="1" applyAlignment="1" applyProtection="1">
      <alignment horizontal="center" vertical="center"/>
      <protection hidden="1"/>
    </xf>
    <xf numFmtId="165" fontId="11" fillId="0" borderId="0" xfId="18" applyNumberFormat="1" applyFont="1" applyFill="1" applyBorder="1" applyAlignment="1" applyProtection="1">
      <alignment horizontal="center" vertical="center"/>
      <protection hidden="1"/>
    </xf>
    <xf numFmtId="165" fontId="11" fillId="11" borderId="0" xfId="18" applyNumberFormat="1" applyFont="1" applyFill="1" applyBorder="1" applyAlignment="1" applyProtection="1">
      <alignment horizontal="center" vertical="center"/>
      <protection hidden="1"/>
    </xf>
    <xf numFmtId="0" fontId="4" fillId="11" borderId="0" xfId="0" applyFont="1" applyFill="1" applyProtection="1">
      <protection hidden="1"/>
    </xf>
    <xf numFmtId="0" fontId="12" fillId="0" borderId="0" xfId="18" applyFont="1" applyFill="1" applyAlignment="1" applyProtection="1">
      <alignment horizontal="center" vertical="center" wrapText="1"/>
      <protection hidden="1"/>
    </xf>
    <xf numFmtId="0" fontId="4" fillId="0" borderId="0" xfId="0" applyFont="1" applyFill="1" applyAlignment="1" applyProtection="1">
      <alignment vertical="top"/>
      <protection hidden="1"/>
    </xf>
    <xf numFmtId="0" fontId="4" fillId="0" borderId="0" xfId="0" applyFont="1" applyFill="1" applyAlignment="1" applyProtection="1">
      <alignment vertical="center"/>
      <protection hidden="1"/>
    </xf>
    <xf numFmtId="0" fontId="11" fillId="0" borderId="11" xfId="0" applyNumberFormat="1" applyFont="1" applyBorder="1" applyAlignment="1" applyProtection="1">
      <alignment horizontal="center" vertical="center"/>
      <protection hidden="1"/>
    </xf>
    <xf numFmtId="0" fontId="11" fillId="0" borderId="0" xfId="0" applyNumberFormat="1" applyFont="1" applyBorder="1" applyAlignment="1" applyProtection="1">
      <alignment horizontal="center" vertical="center"/>
      <protection hidden="1"/>
    </xf>
    <xf numFmtId="165" fontId="11" fillId="0" borderId="0" xfId="0" applyNumberFormat="1" applyFont="1" applyBorder="1" applyAlignment="1" applyProtection="1">
      <alignment horizontal="center" vertical="center"/>
      <protection hidden="1"/>
    </xf>
    <xf numFmtId="0" fontId="4" fillId="0" borderId="0" xfId="0" applyFont="1" applyFill="1" applyBorder="1" applyProtection="1">
      <protection hidden="1"/>
    </xf>
    <xf numFmtId="164" fontId="11" fillId="0" borderId="0" xfId="18" applyNumberFormat="1" applyFont="1" applyFill="1" applyBorder="1" applyAlignment="1" applyProtection="1">
      <alignment vertical="center"/>
      <protection hidden="1"/>
    </xf>
    <xf numFmtId="164" fontId="11" fillId="0" borderId="0" xfId="0" applyNumberFormat="1" applyFont="1" applyFill="1" applyAlignment="1" applyProtection="1">
      <alignment vertical="center"/>
      <protection hidden="1"/>
    </xf>
    <xf numFmtId="0" fontId="11" fillId="0" borderId="0" xfId="0" applyNumberFormat="1" applyFont="1" applyFill="1" applyBorder="1" applyAlignment="1" applyProtection="1">
      <alignment horizontal="center" vertical="center"/>
      <protection hidden="1"/>
    </xf>
    <xf numFmtId="165" fontId="11" fillId="0" borderId="0" xfId="0" applyNumberFormat="1" applyFont="1" applyFill="1" applyBorder="1" applyAlignment="1" applyProtection="1">
      <alignment horizontal="center" vertical="center"/>
      <protection hidden="1"/>
    </xf>
    <xf numFmtId="0" fontId="11" fillId="0" borderId="10" xfId="0" applyFont="1" applyBorder="1" applyAlignment="1" applyProtection="1">
      <alignment horizontal="left" vertical="center"/>
      <protection hidden="1"/>
    </xf>
    <xf numFmtId="0" fontId="13" fillId="0" borderId="0" xfId="0" applyFont="1" applyFill="1" applyAlignment="1" applyProtection="1">
      <alignment horizontal="left" vertical="center" wrapText="1"/>
      <protection hidden="1"/>
    </xf>
    <xf numFmtId="0" fontId="11" fillId="0" borderId="0" xfId="0" applyFont="1" applyFill="1" applyAlignment="1" applyProtection="1">
      <alignment horizontal="center" vertical="center" wrapText="1"/>
      <protection hidden="1"/>
    </xf>
    <xf numFmtId="0" fontId="4" fillId="12" borderId="0" xfId="0" applyFont="1" applyFill="1" applyProtection="1">
      <protection hidden="1"/>
    </xf>
    <xf numFmtId="0" fontId="11" fillId="0" borderId="0" xfId="0" applyFont="1" applyFill="1" applyAlignment="1" applyProtection="1">
      <alignment horizontal="left" vertical="center"/>
      <protection hidden="1"/>
    </xf>
    <xf numFmtId="0" fontId="11" fillId="13" borderId="0" xfId="0" applyFont="1" applyFill="1" applyAlignment="1" applyProtection="1">
      <alignment horizontal="left" vertical="center"/>
      <protection hidden="1"/>
    </xf>
    <xf numFmtId="165" fontId="11" fillId="0" borderId="0" xfId="0" applyNumberFormat="1" applyFont="1" applyFill="1" applyAlignment="1" applyProtection="1">
      <alignment horizontal="right" vertical="center"/>
      <protection hidden="1"/>
    </xf>
    <xf numFmtId="164" fontId="13" fillId="0" borderId="0" xfId="18" applyNumberFormat="1" applyFont="1" applyFill="1" applyBorder="1" applyAlignment="1" applyProtection="1">
      <alignment horizontal="left" vertical="center"/>
      <protection hidden="1"/>
    </xf>
    <xf numFmtId="165" fontId="11" fillId="11" borderId="0" xfId="23" applyNumberFormat="1" applyFont="1" applyFill="1" applyBorder="1" applyAlignment="1" applyProtection="1">
      <alignment horizontal="center" vertical="center"/>
      <protection hidden="1"/>
    </xf>
    <xf numFmtId="0" fontId="11" fillId="11" borderId="0" xfId="0" applyFont="1" applyFill="1" applyAlignment="1" applyProtection="1">
      <alignment horizontal="left" vertical="center"/>
      <protection hidden="1"/>
    </xf>
    <xf numFmtId="165" fontId="11" fillId="0" borderId="0" xfId="23" applyNumberFormat="1" applyFont="1" applyFill="1" applyBorder="1" applyAlignment="1" applyProtection="1">
      <alignment horizontal="center" vertical="center"/>
      <protection hidden="1"/>
    </xf>
    <xf numFmtId="164" fontId="11" fillId="11" borderId="0" xfId="0" applyNumberFormat="1" applyFont="1" applyFill="1" applyAlignment="1" applyProtection="1">
      <alignment vertical="center"/>
      <protection hidden="1"/>
    </xf>
    <xf numFmtId="164" fontId="11" fillId="11" borderId="0" xfId="18" applyNumberFormat="1" applyFont="1" applyFill="1" applyBorder="1" applyAlignment="1" applyProtection="1">
      <alignment horizontal="center" vertical="center"/>
      <protection hidden="1"/>
    </xf>
    <xf numFmtId="0" fontId="13" fillId="11" borderId="0" xfId="0" applyFont="1" applyFill="1" applyAlignment="1" applyProtection="1">
      <alignment horizontal="left" vertical="center"/>
      <protection hidden="1"/>
    </xf>
    <xf numFmtId="0" fontId="4" fillId="0" borderId="14" xfId="0" applyFont="1" applyBorder="1" applyProtection="1">
      <protection hidden="1"/>
    </xf>
    <xf numFmtId="0" fontId="11" fillId="13" borderId="15" xfId="0" applyFont="1" applyFill="1" applyBorder="1" applyAlignment="1" applyProtection="1">
      <alignment horizontal="left" vertical="center"/>
      <protection hidden="1"/>
    </xf>
    <xf numFmtId="164" fontId="11" fillId="0" borderId="0" xfId="0" applyNumberFormat="1" applyFont="1" applyBorder="1" applyAlignment="1" applyProtection="1">
      <alignment vertical="center"/>
      <protection hidden="1"/>
    </xf>
    <xf numFmtId="0" fontId="4" fillId="0" borderId="0" xfId="0" applyFont="1" applyBorder="1" applyProtection="1">
      <protection hidden="1"/>
    </xf>
    <xf numFmtId="0" fontId="4" fillId="0" borderId="0" xfId="0" applyFont="1" applyAlignment="1" applyProtection="1">
      <alignment wrapText="1"/>
      <protection hidden="1"/>
    </xf>
    <xf numFmtId="0" fontId="12" fillId="14" borderId="10" xfId="0" applyFont="1" applyFill="1" applyBorder="1" applyAlignment="1" applyProtection="1">
      <alignment horizontal="center" vertical="center" wrapText="1"/>
      <protection hidden="1"/>
    </xf>
    <xf numFmtId="164" fontId="11" fillId="14" borderId="0" xfId="18" applyNumberFormat="1" applyFont="1" applyFill="1" applyBorder="1" applyAlignment="1" applyProtection="1">
      <alignment vertical="center"/>
      <protection hidden="1"/>
    </xf>
    <xf numFmtId="0" fontId="11" fillId="14" borderId="0" xfId="0" applyFont="1" applyFill="1" applyAlignment="1" applyProtection="1">
      <alignment horizontal="left" vertical="center"/>
      <protection hidden="1"/>
    </xf>
    <xf numFmtId="165" fontId="11" fillId="14" borderId="0" xfId="23" applyNumberFormat="1" applyFont="1" applyFill="1" applyBorder="1" applyAlignment="1" applyProtection="1">
      <alignment horizontal="center" vertical="center"/>
      <protection hidden="1"/>
    </xf>
    <xf numFmtId="165" fontId="11" fillId="14" borderId="0" xfId="18" applyNumberFormat="1" applyFont="1" applyFill="1" applyBorder="1" applyAlignment="1" applyProtection="1">
      <alignment horizontal="center" vertical="center"/>
      <protection hidden="1"/>
    </xf>
    <xf numFmtId="164" fontId="11" fillId="14" borderId="0" xfId="0" applyNumberFormat="1" applyFont="1" applyFill="1" applyAlignment="1" applyProtection="1">
      <alignment vertical="center"/>
      <protection hidden="1"/>
    </xf>
    <xf numFmtId="0" fontId="13" fillId="14" borderId="0" xfId="0" applyFont="1" applyFill="1" applyAlignment="1" applyProtection="1">
      <alignment horizontal="left" vertical="center"/>
      <protection hidden="1"/>
    </xf>
    <xf numFmtId="164" fontId="11" fillId="14" borderId="0" xfId="18" applyNumberFormat="1" applyFont="1" applyFill="1" applyBorder="1" applyAlignment="1" applyProtection="1">
      <alignment horizontal="center" vertical="center"/>
      <protection hidden="1"/>
    </xf>
    <xf numFmtId="0" fontId="11" fillId="0" borderId="0" xfId="18" applyNumberFormat="1" applyFont="1" applyFill="1" applyBorder="1" applyAlignment="1" applyProtection="1">
      <alignment horizontal="center" vertical="center"/>
      <protection hidden="1"/>
    </xf>
    <xf numFmtId="0" fontId="12" fillId="15" borderId="0" xfId="18" applyFont="1" applyFill="1" applyAlignment="1" applyProtection="1">
      <alignment horizontal="center" vertical="center" wrapText="1"/>
      <protection hidden="1"/>
    </xf>
    <xf numFmtId="0" fontId="12" fillId="6" borderId="9" xfId="0" applyFont="1" applyFill="1" applyBorder="1" applyAlignment="1" applyProtection="1">
      <alignment horizontal="left" vertical="center" wrapText="1"/>
      <protection hidden="1"/>
    </xf>
    <xf numFmtId="0" fontId="12" fillId="15" borderId="9" xfId="0" applyFont="1" applyFill="1" applyBorder="1" applyAlignment="1" applyProtection="1">
      <alignment horizontal="left" vertical="center" wrapText="1"/>
      <protection hidden="1"/>
    </xf>
    <xf numFmtId="0" fontId="11" fillId="13" borderId="10" xfId="18" applyNumberFormat="1" applyFont="1" applyFill="1" applyBorder="1" applyAlignment="1" applyProtection="1">
      <alignment horizontal="center" vertical="center"/>
      <protection locked="0" hidden="1"/>
    </xf>
    <xf numFmtId="167" fontId="11" fillId="0" borderId="10" xfId="18" applyNumberFormat="1" applyFont="1" applyFill="1" applyBorder="1" applyAlignment="1" applyProtection="1">
      <alignment horizontal="center" vertical="center"/>
      <protection locked="0" hidden="1"/>
    </xf>
    <xf numFmtId="10" fontId="11" fillId="13" borderId="10" xfId="24" applyNumberFormat="1" applyFont="1" applyFill="1" applyBorder="1" applyAlignment="1" applyProtection="1">
      <alignment horizontal="center" vertical="center"/>
      <protection locked="0" hidden="1"/>
    </xf>
    <xf numFmtId="0" fontId="11" fillId="0" borderId="10" xfId="18" applyNumberFormat="1" applyFont="1" applyFill="1" applyBorder="1" applyAlignment="1" applyProtection="1">
      <alignment horizontal="center" vertical="center"/>
      <protection locked="0" hidden="1"/>
    </xf>
    <xf numFmtId="0" fontId="11" fillId="0" borderId="12" xfId="18" applyNumberFormat="1" applyFont="1" applyFill="1" applyBorder="1" applyAlignment="1" applyProtection="1">
      <alignment horizontal="center" vertical="center"/>
      <protection locked="0" hidden="1"/>
    </xf>
    <xf numFmtId="0" fontId="11" fillId="0" borderId="16" xfId="18" applyNumberFormat="1" applyFont="1" applyFill="1" applyBorder="1" applyAlignment="1" applyProtection="1">
      <alignment horizontal="center" vertical="center"/>
      <protection locked="0" hidden="1"/>
    </xf>
    <xf numFmtId="0" fontId="11" fillId="0" borderId="13" xfId="18" applyNumberFormat="1" applyFont="1" applyFill="1" applyBorder="1" applyAlignment="1" applyProtection="1">
      <alignment horizontal="center" vertical="center"/>
      <protection locked="0" hidden="1"/>
    </xf>
    <xf numFmtId="167" fontId="11" fillId="13" borderId="10" xfId="18" applyNumberFormat="1" applyFont="1" applyFill="1" applyBorder="1" applyAlignment="1" applyProtection="1">
      <alignment horizontal="center" vertical="center"/>
      <protection locked="0" hidden="1"/>
    </xf>
  </cellXfs>
  <cellStyles count="25">
    <cellStyle name="bsbody" xfId="1"/>
    <cellStyle name="bsfoot" xfId="2"/>
    <cellStyle name="bshead" xfId="3"/>
    <cellStyle name="Comma" xfId="23" builtin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ercent" xfId="24" builtinId="5"/>
    <cellStyle name="POA" xfId="18"/>
    <cellStyle name="POAanswer" xfId="19"/>
    <cellStyle name="POAhead" xfId="20"/>
    <cellStyle name="trialbody" xfId="21"/>
    <cellStyle name="trialhead" xfId="22"/>
  </cellStyles>
  <dxfs count="2">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EF280"/>
      <color rgb="FF00FF00"/>
      <color rgb="FFDCE6F1"/>
      <color rgb="FFFAA892"/>
      <color rgb="FFFF6969"/>
      <color rgb="FF00FF64"/>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O82"/>
  <sheetViews>
    <sheetView tabSelected="1" workbookViewId="0">
      <selection activeCell="C4" sqref="C4:E4"/>
    </sheetView>
  </sheetViews>
  <sheetFormatPr baseColWidth="10" defaultColWidth="0" defaultRowHeight="409.6" zeroHeight="1"/>
  <cols>
    <col min="1" max="1" width="9.5" style="1" customWidth="1"/>
    <col min="2" max="2" width="44" style="1" customWidth="1"/>
    <col min="3" max="3" width="11.6640625" style="1" customWidth="1"/>
    <col min="4" max="4" width="3.1640625" style="1" customWidth="1"/>
    <col min="5" max="5" width="11.6640625" style="1" customWidth="1"/>
    <col min="6" max="6" width="3.6640625" style="1" customWidth="1"/>
    <col min="7" max="7" width="3.5" style="1" hidden="1" customWidth="1"/>
    <col min="8" max="8" width="5.1640625" style="1" hidden="1" customWidth="1"/>
    <col min="9" max="41" width="0" style="4" hidden="1" customWidth="1"/>
    <col min="42" max="16384" width="8.83203125" style="1" hidden="1"/>
  </cols>
  <sheetData>
    <row r="1" spans="1:41" s="2" customFormat="1" ht="271.5" customHeight="1">
      <c r="A1" s="54" t="s">
        <v>15</v>
      </c>
      <c r="B1" s="54"/>
      <c r="C1" s="54"/>
      <c r="D1" s="54"/>
      <c r="E1" s="54"/>
      <c r="F1" s="14"/>
      <c r="G1" s="6"/>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s="2" customFormat="1" ht="159.75" customHeight="1">
      <c r="A2" s="54" t="s">
        <v>21</v>
      </c>
      <c r="B2" s="54"/>
      <c r="C2" s="54"/>
      <c r="D2" s="54"/>
      <c r="E2" s="54"/>
      <c r="F2" s="14"/>
      <c r="G2" s="6"/>
      <c r="H2" s="6"/>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pans="1:41" s="5" customFormat="1" ht="24" customHeight="1">
      <c r="A3" s="15"/>
      <c r="B3" s="15"/>
      <c r="C3" s="15"/>
      <c r="D3" s="15"/>
      <c r="E3" s="15"/>
      <c r="F3" s="6"/>
      <c r="G3" s="6"/>
      <c r="H3" s="6"/>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1" s="3" customFormat="1" ht="24" customHeight="1">
      <c r="A4" s="4" t="s">
        <v>3</v>
      </c>
      <c r="B4" s="31" t="s">
        <v>5</v>
      </c>
      <c r="C4" s="57"/>
      <c r="D4" s="57"/>
      <c r="E4" s="57"/>
      <c r="F4" s="17"/>
      <c r="G4" s="16"/>
      <c r="H4" s="16"/>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1" ht="24" customHeight="1">
      <c r="A5" s="4" t="s">
        <v>3</v>
      </c>
      <c r="B5" s="30" t="s">
        <v>6</v>
      </c>
      <c r="C5" s="58">
        <v>0</v>
      </c>
      <c r="D5" s="58"/>
      <c r="E5" s="58"/>
      <c r="F5" s="6"/>
      <c r="G5" s="6"/>
      <c r="H5" s="6"/>
    </row>
    <row r="6" spans="1:41" s="3" customFormat="1" ht="24" customHeight="1">
      <c r="A6" s="4" t="s">
        <v>3</v>
      </c>
      <c r="B6" s="41" t="s">
        <v>12</v>
      </c>
      <c r="C6" s="59">
        <v>0</v>
      </c>
      <c r="D6" s="59"/>
      <c r="E6" s="59"/>
      <c r="F6" s="17"/>
      <c r="G6" s="16"/>
      <c r="H6" s="16"/>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4" customHeight="1" thickBot="1">
      <c r="A7" s="4" t="s">
        <v>3</v>
      </c>
      <c r="B7" s="30" t="s">
        <v>7</v>
      </c>
      <c r="C7" s="60"/>
      <c r="D7" s="60"/>
      <c r="E7" s="60"/>
      <c r="F7" s="6"/>
      <c r="G7" s="6"/>
      <c r="H7" s="6"/>
      <c r="R7" s="40"/>
    </row>
    <row r="8" spans="1:41" s="3" customFormat="1" ht="24" customHeight="1">
      <c r="A8" s="4" t="s">
        <v>3</v>
      </c>
      <c r="B8" s="31" t="s">
        <v>16</v>
      </c>
      <c r="C8" s="57"/>
      <c r="D8" s="57"/>
      <c r="E8" s="57"/>
      <c r="F8" s="17"/>
      <c r="G8" s="16"/>
      <c r="H8" s="16"/>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1" ht="24" customHeight="1" thickBot="1">
      <c r="A9" s="4" t="s">
        <v>3</v>
      </c>
      <c r="B9" s="30" t="s">
        <v>17</v>
      </c>
      <c r="C9" s="61"/>
      <c r="D9" s="62"/>
      <c r="E9" s="63"/>
      <c r="F9" s="6"/>
      <c r="G9" s="6"/>
      <c r="H9" s="6"/>
      <c r="R9" s="40"/>
    </row>
    <row r="10" spans="1:41" ht="24" customHeight="1" thickBot="1">
      <c r="A10" s="4" t="s">
        <v>3</v>
      </c>
      <c r="B10" s="31" t="s">
        <v>18</v>
      </c>
      <c r="C10" s="64">
        <v>0</v>
      </c>
      <c r="D10" s="64"/>
      <c r="E10" s="64"/>
      <c r="F10" s="6"/>
      <c r="G10" s="6"/>
      <c r="H10" s="6"/>
      <c r="R10" s="40"/>
    </row>
    <row r="11" spans="1:41" ht="42" customHeight="1">
      <c r="A11" s="4"/>
      <c r="B11" s="42"/>
      <c r="C11" s="53"/>
      <c r="D11" s="53"/>
      <c r="E11" s="7"/>
      <c r="F11" s="6"/>
      <c r="G11" s="6"/>
      <c r="H11" s="6"/>
      <c r="R11" s="43"/>
    </row>
    <row r="12" spans="1:41" s="3" customFormat="1" ht="24" customHeight="1">
      <c r="A12" s="56" t="s">
        <v>22</v>
      </c>
      <c r="B12" s="56"/>
      <c r="C12" s="56"/>
      <c r="D12" s="56"/>
      <c r="E12" s="56"/>
      <c r="F12" s="16"/>
      <c r="G12" s="16"/>
      <c r="H12" s="16"/>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1" s="3" customFormat="1" ht="19.5" customHeight="1">
      <c r="A13" s="8" t="s">
        <v>0</v>
      </c>
      <c r="B13" s="8" t="s">
        <v>1</v>
      </c>
      <c r="C13" s="8" t="s">
        <v>2</v>
      </c>
      <c r="D13" s="8" t="s">
        <v>3</v>
      </c>
      <c r="E13" s="8" t="s">
        <v>4</v>
      </c>
      <c r="F13" s="16"/>
      <c r="G13" s="16"/>
      <c r="H13" s="16"/>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1" ht="24" customHeight="1">
      <c r="A14" s="18" t="s">
        <v>3</v>
      </c>
      <c r="B14" s="30" t="str">
        <f>IF($C$4="net","Purchases",IF($C$4="gross","Purchases",""))</f>
        <v/>
      </c>
      <c r="C14" s="32" t="str">
        <f>IF($C$4="gross",C5,IF($C$4="net",C5*(1-C6),""))</f>
        <v/>
      </c>
      <c r="D14" s="20"/>
      <c r="E14" s="12" t="s">
        <v>3</v>
      </c>
      <c r="F14" s="6"/>
      <c r="G14" s="6"/>
      <c r="H14" s="6"/>
    </row>
    <row r="15" spans="1:41" s="3" customFormat="1" ht="24" customHeight="1">
      <c r="A15" s="9" t="s">
        <v>3</v>
      </c>
      <c r="B15" s="35" t="str">
        <f>IF($C$8="F.O.B. Shipping Point","Freight-in",IF($B$14="","","           Accounts Payable"))</f>
        <v/>
      </c>
      <c r="C15" s="34" t="str">
        <f>IF($C$8="F.O.B. Shipping Point",C10,"")</f>
        <v/>
      </c>
      <c r="D15" s="13"/>
      <c r="E15" s="34" t="str">
        <f>IF(C15=C10,"",C14)</f>
        <v/>
      </c>
      <c r="F15" s="17"/>
      <c r="G15" s="16"/>
      <c r="H15" s="16"/>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row>
    <row r="16" spans="1:41" ht="24" customHeight="1">
      <c r="A16" s="19" t="s">
        <v>3</v>
      </c>
      <c r="B16" s="30" t="str">
        <f>IF($B$15="           Accounts Payable","",IF($C$9="no","           Cash",IF($B$14="","","           Accounts Payable")))</f>
        <v/>
      </c>
      <c r="C16" s="21"/>
      <c r="D16" s="20"/>
      <c r="E16" s="36" t="str">
        <f>IF($B$16="           Cash",C15,IF($B$16="           Accounts Payable",C14+C15,""))</f>
        <v/>
      </c>
      <c r="F16" s="6"/>
      <c r="G16" s="6"/>
      <c r="H16" s="6"/>
    </row>
    <row r="17" spans="1:41" s="3" customFormat="1" ht="24" customHeight="1">
      <c r="A17" s="9" t="s">
        <v>3</v>
      </c>
      <c r="B17" s="35" t="str">
        <f>IF($B$15="           Accounts Payable","",IF($B$16="           Accounts Payable","",IF($B$14="","","           Accounts Payable")))</f>
        <v/>
      </c>
      <c r="C17" s="13" t="s">
        <v>3</v>
      </c>
      <c r="D17" s="13"/>
      <c r="E17" s="34" t="str">
        <f>IF($B$17="           Accounts Payable",C14,"")</f>
        <v/>
      </c>
      <c r="F17" s="17"/>
      <c r="G17" s="16"/>
      <c r="H17" s="16"/>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row>
    <row r="18" spans="1:41" ht="24" customHeight="1">
      <c r="A18" s="10" t="s">
        <v>3</v>
      </c>
      <c r="B18" s="33" t="str">
        <f>IF($C$4="net","To record net amount of purchase, including any freight",IF($C$4="gross","To record gross amount of purchase, including any freight",""))</f>
        <v/>
      </c>
      <c r="C18" s="7"/>
      <c r="D18" s="7"/>
      <c r="E18" s="7"/>
      <c r="F18" s="6"/>
      <c r="G18" s="6"/>
      <c r="H18" s="6"/>
    </row>
    <row r="19" spans="1:41" ht="40.5" customHeight="1">
      <c r="A19" s="10"/>
      <c r="B19" s="27"/>
      <c r="C19" s="7"/>
      <c r="D19" s="7"/>
      <c r="E19" s="7"/>
      <c r="F19" s="6"/>
      <c r="G19" s="6"/>
      <c r="H19" s="6"/>
    </row>
    <row r="20" spans="1:41" s="3" customFormat="1" ht="24" customHeight="1">
      <c r="A20" s="56" t="s">
        <v>23</v>
      </c>
      <c r="B20" s="56"/>
      <c r="C20" s="56"/>
      <c r="D20" s="56"/>
      <c r="E20" s="56"/>
      <c r="F20" s="16"/>
      <c r="G20" s="16"/>
      <c r="H20" s="16"/>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row>
    <row r="21" spans="1:41" s="3" customFormat="1" ht="19.5" customHeight="1">
      <c r="A21" s="8" t="s">
        <v>0</v>
      </c>
      <c r="B21" s="8" t="s">
        <v>1</v>
      </c>
      <c r="C21" s="8" t="s">
        <v>2</v>
      </c>
      <c r="D21" s="8" t="s">
        <v>3</v>
      </c>
      <c r="E21" s="8" t="s">
        <v>4</v>
      </c>
      <c r="F21" s="16"/>
      <c r="G21" s="16"/>
      <c r="H21" s="16"/>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row>
    <row r="22" spans="1:41" ht="24" customHeight="1">
      <c r="A22" s="28" t="str">
        <f>IF($B$18="1,000 miles have been driven on a leased a truck; rent will be calculated at $0.75 per mile","Jan. 2",IF($B$18="Employees earning $18 per hour have worked 100 hours since last paid","Jan. 6",IF($B$18="Borrowed $100,000 at 6% per annum on Dec. 1; the first interest payment is due Jan. 31","Jan. 31",IF($B$18="No payments have been received on a $30,000 consulting engagement that is 40% complete","Feb. 28",""))))</f>
        <v/>
      </c>
      <c r="B22" s="30" t="str">
        <f>IF($C$4="net","Accounts Payable",IF($C$4="gross","Accounts Payable",""))</f>
        <v/>
      </c>
      <c r="C22" s="32" t="str">
        <f>IF($B$15="           Accounts Payable",E15,IF($B$16="           Accounts Payable",E16,E17))</f>
        <v/>
      </c>
      <c r="D22" s="11"/>
      <c r="E22" s="12" t="s">
        <v>3</v>
      </c>
      <c r="F22" s="6"/>
      <c r="G22" s="6"/>
      <c r="H22" s="6"/>
    </row>
    <row r="23" spans="1:41" s="3" customFormat="1" ht="24" customHeight="1">
      <c r="A23" s="9" t="s">
        <v>3</v>
      </c>
      <c r="B23" s="35" t="str">
        <f>IF($F$50=1,"           Purchase Discounts",IF($F$50=2,"           Cash",IF($F$50=3,"           Cash",IF($F$50=4,"Purchase Discounts Lost",""))))</f>
        <v/>
      </c>
      <c r="C23" s="34" t="str">
        <f>IF($F$50=4,$C$5*$C$6,"")</f>
        <v/>
      </c>
      <c r="D23" s="13"/>
      <c r="E23" s="34" t="str">
        <f>IF($F$50=1,$C$5*$C$6,IF($F$50=2,$C$22,IF($F$50=3,$C$22,IF($F$50=4,"",""))))</f>
        <v/>
      </c>
      <c r="F23" s="17"/>
      <c r="G23" s="16"/>
      <c r="H23" s="16"/>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1:41" ht="24" customHeight="1">
      <c r="A24" s="19" t="s">
        <v>3</v>
      </c>
      <c r="B24" s="30" t="str">
        <f>IF($F$50=1,"           Cash",IF($F$50=2,"",IF($F$50=3,"",IF($F$50=4,"           Cash",""))))</f>
        <v/>
      </c>
      <c r="C24" s="21"/>
      <c r="D24" s="20"/>
      <c r="E24" s="36" t="str">
        <f>IF($B$23="           Purchase Discounts",$C$22-$E$23,IF($B$23="Purchase Discounts Lost",$C$22+$C$23,""))</f>
        <v/>
      </c>
      <c r="F24" s="6"/>
      <c r="G24" s="6"/>
      <c r="H24" s="6"/>
    </row>
    <row r="25" spans="1:41" ht="24" customHeight="1">
      <c r="A25" s="37" t="s">
        <v>3</v>
      </c>
      <c r="B25" s="39" t="str">
        <f>IF($F$50=1,"To record payment net of discount taken",IF($F$50=2,"To record payment of gross amount",IF($F$50=3,"To record payment of net amount",IF($F$50=4,"To record payment of gross amount",""))))</f>
        <v/>
      </c>
      <c r="C25" s="38"/>
      <c r="D25" s="38"/>
      <c r="E25" s="38"/>
      <c r="F25" s="6"/>
      <c r="G25" s="6"/>
      <c r="H25" s="6"/>
    </row>
    <row r="26" spans="1:41" ht="42" customHeight="1">
      <c r="A26" s="4"/>
      <c r="B26" s="42"/>
      <c r="C26" s="53"/>
      <c r="D26" s="53"/>
      <c r="E26" s="7"/>
      <c r="F26" s="6"/>
      <c r="G26" s="6"/>
      <c r="H26" s="6"/>
      <c r="R26" s="43"/>
    </row>
    <row r="27" spans="1:41" s="3" customFormat="1" ht="24" customHeight="1">
      <c r="A27" s="55" t="s">
        <v>27</v>
      </c>
      <c r="B27" s="55"/>
      <c r="C27" s="55"/>
      <c r="D27" s="55"/>
      <c r="E27" s="55"/>
      <c r="F27" s="16"/>
      <c r="G27" s="16"/>
      <c r="H27" s="16"/>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1" s="3" customFormat="1" ht="19.5" customHeight="1">
      <c r="A28" s="45" t="s">
        <v>0</v>
      </c>
      <c r="B28" s="45" t="s">
        <v>1</v>
      </c>
      <c r="C28" s="45" t="s">
        <v>2</v>
      </c>
      <c r="D28" s="45" t="s">
        <v>3</v>
      </c>
      <c r="E28" s="45" t="s">
        <v>4</v>
      </c>
      <c r="F28" s="16"/>
      <c r="G28" s="16"/>
      <c r="H28" s="16"/>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row r="29" spans="1:41" ht="24" customHeight="1">
      <c r="A29" s="18" t="s">
        <v>3</v>
      </c>
      <c r="B29" s="30" t="str">
        <f>IF($C$4="net","Accounts Receivable",IF($C$4="gross","Accounts Receivable",""))</f>
        <v/>
      </c>
      <c r="C29" s="32" t="str">
        <f>IF($B$30="           Sales",E30,IF($B$31="           Sales",E30+E31,IF($B$32="           Sales",E32,"")))</f>
        <v/>
      </c>
      <c r="D29" s="20"/>
      <c r="E29" s="12" t="s">
        <v>3</v>
      </c>
      <c r="F29" s="6"/>
      <c r="G29" s="6"/>
      <c r="H29" s="6"/>
    </row>
    <row r="30" spans="1:41" s="3" customFormat="1" ht="24" customHeight="1">
      <c r="A30" s="46" t="s">
        <v>3</v>
      </c>
      <c r="B30" s="47" t="str">
        <f>IF($B$14="","",IF($C$8="F.O.B. Destination","Freight-out",IF($E$16=$C$15+$C$14,"           Cash","           Sales")))</f>
        <v/>
      </c>
      <c r="C30" s="48" t="str">
        <f>IF($B$30="           Sales","",IF($B$30="Freight-out",$C$10,""))</f>
        <v/>
      </c>
      <c r="D30" s="49"/>
      <c r="E30" s="48" t="str">
        <f>IF($B$30="           Sales",$C$5,IF($B$30="           Cash",$C$10,""))</f>
        <v/>
      </c>
      <c r="F30" s="17"/>
      <c r="G30" s="16"/>
      <c r="H30" s="16"/>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ht="24" customHeight="1">
      <c r="A31" s="19" t="s">
        <v>3</v>
      </c>
      <c r="B31" s="30" t="str">
        <f>IF($B$14="","",IF($L$50=1,"           Payable to Freight Company",IF($K$49=1,"           Cash",IF($B$30="           Sales","","           Sales"))))</f>
        <v/>
      </c>
      <c r="C31" s="21"/>
      <c r="D31" s="20"/>
      <c r="E31" s="36" t="str">
        <f>IF($L$50=1,$C$30,IF($K$49=1,$C$30,IF($B$31="           Sales",$C$5,"")))</f>
        <v/>
      </c>
      <c r="F31" s="6"/>
      <c r="G31" s="6"/>
      <c r="H31" s="6"/>
    </row>
    <row r="32" spans="1:41" s="3" customFormat="1" ht="24" customHeight="1">
      <c r="A32" s="46" t="s">
        <v>3</v>
      </c>
      <c r="B32" s="47" t="str">
        <f>IF($B$31="","",IF($B$31="           Sales","","           Sales"))</f>
        <v/>
      </c>
      <c r="C32" s="49" t="s">
        <v>3</v>
      </c>
      <c r="D32" s="49"/>
      <c r="E32" s="48" t="str">
        <f>IF($B$32="           Sales",C5,"")</f>
        <v/>
      </c>
      <c r="F32" s="17"/>
      <c r="G32" s="16"/>
      <c r="H32" s="16"/>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ht="24" customHeight="1">
      <c r="A33" s="10" t="s">
        <v>3</v>
      </c>
      <c r="B33" s="33" t="str">
        <f>IF($C$4="net","To record net amount of sale, including any freight",IF($C$4="gross","To record gross amount of sale, including any freight",""))</f>
        <v/>
      </c>
      <c r="C33" s="7"/>
      <c r="D33" s="7"/>
      <c r="E33" s="7"/>
      <c r="F33" s="6"/>
      <c r="G33" s="6"/>
      <c r="H33" s="6"/>
    </row>
    <row r="34" spans="1:41" ht="40.5" customHeight="1">
      <c r="A34" s="10"/>
      <c r="B34" s="27"/>
      <c r="C34" s="7"/>
      <c r="D34" s="7"/>
      <c r="E34" s="7"/>
      <c r="F34" s="6"/>
      <c r="G34" s="6"/>
      <c r="H34" s="6"/>
    </row>
    <row r="35" spans="1:41" s="3" customFormat="1" ht="24" customHeight="1">
      <c r="A35" s="55" t="s">
        <v>28</v>
      </c>
      <c r="B35" s="55"/>
      <c r="C35" s="55"/>
      <c r="D35" s="55"/>
      <c r="E35" s="55"/>
      <c r="F35" s="16"/>
      <c r="G35" s="16"/>
      <c r="H35" s="16"/>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s="3" customFormat="1" ht="19.5" customHeight="1">
      <c r="A36" s="45" t="s">
        <v>0</v>
      </c>
      <c r="B36" s="45" t="s">
        <v>1</v>
      </c>
      <c r="C36" s="45" t="s">
        <v>2</v>
      </c>
      <c r="D36" s="45" t="s">
        <v>3</v>
      </c>
      <c r="E36" s="45" t="s">
        <v>4</v>
      </c>
      <c r="F36" s="16"/>
      <c r="G36" s="16"/>
      <c r="H36" s="16"/>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ht="24" customHeight="1">
      <c r="A37" s="28" t="str">
        <f>IF($B$18="1,000 miles have been driven on a leased a truck; rent will be calculated at $0.75 per mile","Jan. 2",IF($B$18="Employees earning $18 per hour have worked 100 hours since last paid","Jan. 6",IF($B$18="Borrowed $100,000 at 6% per annum on Dec. 1; the first interest payment is due Jan. 31","Jan. 31",IF($B$18="No payments have been received on a $30,000 consulting engagement that is 40% complete","Feb. 28",""))))</f>
        <v/>
      </c>
      <c r="B37" s="30" t="str">
        <f>IF($C$4="net","Cash",IF($C$4="gross","Cash",""))</f>
        <v/>
      </c>
      <c r="C37" s="32" t="str">
        <f>IF($B$39="           Accounts Receivable",$E$39-$C$38,IF($E$38=$C$29,$E$38,""))</f>
        <v/>
      </c>
      <c r="D37" s="11"/>
      <c r="E37" s="12" t="s">
        <v>3</v>
      </c>
      <c r="F37" s="6"/>
      <c r="G37" s="6"/>
      <c r="H37" s="6"/>
    </row>
    <row r="38" spans="1:41" s="3" customFormat="1" ht="24" customHeight="1">
      <c r="A38" s="46" t="s">
        <v>3</v>
      </c>
      <c r="B38" s="47" t="str">
        <f>IF($F$50=1,"Sales Discounts",IF($F$50=2,"           Accounts Receivable",IF($F$50=4,"           Accounts Receivable",IF($F$50=3,"Sales Discounts",""))))</f>
        <v/>
      </c>
      <c r="C38" s="48" t="str">
        <f>IF($B$38="Sales Discounts",$C$5*$C$6,"")</f>
        <v/>
      </c>
      <c r="D38" s="49"/>
      <c r="E38" s="48" t="str">
        <f>IF($B$38="           Accounts Receivable",$C$29,IF($B$38="           Sales Discounts",$C$5-($C$5*$C$6),""))</f>
        <v/>
      </c>
      <c r="F38" s="17"/>
      <c r="G38" s="16"/>
      <c r="H38" s="16"/>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ht="24" customHeight="1">
      <c r="A39" s="19" t="s">
        <v>3</v>
      </c>
      <c r="B39" s="30" t="str">
        <f>IF($F$50=1,"           Accounts Receivable",IF($F$50=2,"",IF($F$50=4,"",IF($F$50=3,"           Accounts Receivable",""))))</f>
        <v/>
      </c>
      <c r="C39" s="21"/>
      <c r="D39" s="20"/>
      <c r="E39" s="36" t="str">
        <f>IF($B$39="           Accounts Receivable",$C$29,"")</f>
        <v/>
      </c>
      <c r="F39" s="6"/>
      <c r="G39" s="6"/>
      <c r="H39" s="6"/>
    </row>
    <row r="40" spans="1:41" ht="24" customHeight="1">
      <c r="A40" s="50" t="s">
        <v>3</v>
      </c>
      <c r="B40" s="51" t="str">
        <f>IF($F$50=1,"To record collection net of discount taken",IF($F$50=2,"To record collection of gross amount",IF($F$50=3,"To record collection of net amount",IF($F$50=4,"To record collection of gross amount",""))))</f>
        <v/>
      </c>
      <c r="C40" s="52"/>
      <c r="D40" s="52"/>
      <c r="E40" s="52"/>
      <c r="F40" s="6"/>
      <c r="G40" s="6"/>
      <c r="H40" s="6"/>
    </row>
    <row r="41" spans="1:41" ht="24" customHeight="1">
      <c r="A41" s="21"/>
      <c r="B41" s="21"/>
      <c r="C41" s="21"/>
      <c r="D41" s="21"/>
      <c r="E41" s="21"/>
      <c r="F41" s="6"/>
      <c r="G41" s="6"/>
      <c r="H41" s="6"/>
    </row>
    <row r="42" spans="1:41" ht="13">
      <c r="A42" s="23" t="s">
        <v>3</v>
      </c>
      <c r="B42" s="27" t="str">
        <f>IF($B$18="1,000 miles have been driven on a leased a truck; rent will be calculated at $0.75 per mile","Returned the truck, now having been driven 1,200 miles, and paid the full amount due",IF($B$18="Employees earning $18 per hour have worked 100 hours since last paid","Paid employess for 150 hours of labor, including accrual from end of prior year",IF($B$18="Borrowed $100,000 at 6% per annum on Dec. 1; the first interest payment is due Jan. 31","Paid the correct amount of interest due on the loan for the last two full months",IF($B$18="No payments have been received on a $30,000 consulting engagement that is 40% complete","Completed and collected the full amount due on the consulting agreement",""))))</f>
        <v/>
      </c>
      <c r="C42" s="7"/>
      <c r="D42" s="7"/>
      <c r="E42" s="7"/>
      <c r="F42" s="6"/>
      <c r="G42" s="6"/>
      <c r="H42" s="6"/>
    </row>
    <row r="43" spans="1:41" ht="24" hidden="1" customHeight="1">
      <c r="A43" s="21"/>
      <c r="B43" s="6"/>
      <c r="C43" s="21"/>
      <c r="D43" s="21"/>
      <c r="E43" s="21"/>
      <c r="F43" s="6"/>
      <c r="G43" s="6"/>
      <c r="H43" s="6"/>
    </row>
    <row r="44" spans="1:41" ht="24" hidden="1" customHeight="1">
      <c r="A44" s="24"/>
      <c r="B44" s="6"/>
      <c r="C44" s="7"/>
      <c r="D44" s="25"/>
      <c r="E44" s="12"/>
      <c r="F44" s="6"/>
      <c r="G44" s="6"/>
      <c r="H44" s="6"/>
    </row>
    <row r="45" spans="1:41" s="3" customFormat="1" ht="24" hidden="1" customHeight="1">
      <c r="A45" s="22"/>
      <c r="B45" s="6"/>
      <c r="C45" s="4" t="s">
        <v>13</v>
      </c>
      <c r="D45" s="4"/>
      <c r="E45" s="4" t="s">
        <v>14</v>
      </c>
      <c r="F45" s="4"/>
      <c r="G45" s="4"/>
      <c r="H45" s="4"/>
      <c r="I45" s="4" t="s">
        <v>24</v>
      </c>
      <c r="J45" s="4" t="s">
        <v>29</v>
      </c>
      <c r="K45" s="44" t="s">
        <v>25</v>
      </c>
      <c r="L45" s="44" t="s">
        <v>26</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ht="24" hidden="1" customHeight="1">
      <c r="A46" s="24"/>
      <c r="B46" s="6"/>
      <c r="C46" s="29">
        <f>IF($C$4="gross", 1,)</f>
        <v>0</v>
      </c>
      <c r="D46" s="29"/>
      <c r="E46" s="29">
        <f>IF($C$7="yes", 1,)</f>
        <v>0</v>
      </c>
      <c r="F46" s="29">
        <f>C46*E46</f>
        <v>0</v>
      </c>
      <c r="G46" s="4"/>
      <c r="H46" s="4"/>
      <c r="I46" s="29">
        <f>IF($C$8="F.O.B. Shipping Point",1,)</f>
        <v>0</v>
      </c>
      <c r="J46" s="29">
        <f>IF($C$8="F.O.B. Destination",1,)</f>
        <v>0</v>
      </c>
      <c r="K46" s="29">
        <f>IF($C$9="yes",1,)</f>
        <v>0</v>
      </c>
      <c r="L46" s="29">
        <f>IF($C$9="no",1,)</f>
        <v>0</v>
      </c>
    </row>
    <row r="47" spans="1:41" ht="40.5" hidden="1" customHeight="1">
      <c r="A47" s="23"/>
      <c r="B47" s="27"/>
      <c r="C47" s="29">
        <f>IF($C$4="gross", 2,)</f>
        <v>0</v>
      </c>
      <c r="D47" s="29"/>
      <c r="E47" s="29">
        <f>IF($C$7="no", 1,)</f>
        <v>0</v>
      </c>
      <c r="F47" s="29">
        <f t="shared" ref="F47:F49" si="0">C47*E47</f>
        <v>0</v>
      </c>
      <c r="G47" s="4"/>
      <c r="H47" s="4"/>
      <c r="I47" s="4">
        <f>I46*K46</f>
        <v>0</v>
      </c>
      <c r="M47" s="4" t="s">
        <v>3</v>
      </c>
    </row>
    <row r="48" spans="1:41" ht="40.5" hidden="1" customHeight="1">
      <c r="A48" s="10"/>
      <c r="B48" s="27"/>
      <c r="C48" s="29">
        <f>IF($C$4="net",3,)</f>
        <v>0</v>
      </c>
      <c r="D48" s="29"/>
      <c r="E48" s="29">
        <f>IF($C$7="yes", 1,)</f>
        <v>0</v>
      </c>
      <c r="F48" s="29">
        <f t="shared" si="0"/>
        <v>0</v>
      </c>
      <c r="G48" s="4"/>
      <c r="H48" s="4"/>
      <c r="J48" s="4">
        <f>I46*L46</f>
        <v>0</v>
      </c>
    </row>
    <row r="49" spans="1:12" ht="21.75" hidden="1" customHeight="1">
      <c r="A49" s="4"/>
      <c r="B49" s="27"/>
      <c r="C49" s="29">
        <f>IF($C$4="net",4,)</f>
        <v>0</v>
      </c>
      <c r="D49" s="29"/>
      <c r="E49" s="29">
        <f>IF($C$7="no", 1,)</f>
        <v>0</v>
      </c>
      <c r="F49" s="29">
        <f t="shared" si="0"/>
        <v>0</v>
      </c>
      <c r="G49" s="4"/>
      <c r="H49" s="4"/>
      <c r="K49" s="4">
        <f>J46*K46</f>
        <v>0</v>
      </c>
    </row>
    <row r="50" spans="1:12" ht="18.75" hidden="1" customHeight="1">
      <c r="A50" s="4"/>
      <c r="B50" s="4" t="s">
        <v>3</v>
      </c>
      <c r="C50" s="4"/>
      <c r="D50" s="4"/>
      <c r="E50" s="4"/>
      <c r="F50" s="26">
        <f>SUM(F46:F49)</f>
        <v>0</v>
      </c>
      <c r="G50" s="4"/>
      <c r="H50" s="4" t="s">
        <v>3</v>
      </c>
      <c r="L50" s="4">
        <f>J46*L46</f>
        <v>0</v>
      </c>
    </row>
    <row r="51" spans="1:12" ht="40.5" hidden="1" customHeight="1">
      <c r="A51" s="4"/>
      <c r="B51" s="4"/>
      <c r="C51" s="4"/>
      <c r="D51" s="4"/>
      <c r="E51" s="4"/>
      <c r="F51" s="4"/>
      <c r="G51" s="4"/>
      <c r="H51" s="4"/>
    </row>
    <row r="52" spans="1:12" ht="13" hidden="1">
      <c r="A52" s="4"/>
      <c r="B52" s="4"/>
      <c r="C52" s="4"/>
      <c r="D52" s="4"/>
      <c r="E52" s="4"/>
      <c r="F52" s="4"/>
      <c r="G52" s="4"/>
      <c r="H52" s="4"/>
    </row>
    <row r="53" spans="1:12" ht="13" hidden="1">
      <c r="A53" s="4" t="s">
        <v>8</v>
      </c>
      <c r="B53" s="4"/>
      <c r="C53" s="4"/>
      <c r="D53" s="4"/>
      <c r="E53" s="4"/>
      <c r="F53" s="4"/>
      <c r="G53" s="4"/>
      <c r="H53" s="4"/>
    </row>
    <row r="54" spans="1:12" ht="13" hidden="1">
      <c r="A54" s="4" t="s">
        <v>9</v>
      </c>
      <c r="B54" s="4"/>
      <c r="C54" s="4"/>
      <c r="D54" s="4"/>
      <c r="E54" s="4"/>
      <c r="F54" s="4"/>
      <c r="G54" s="4"/>
      <c r="H54" s="4"/>
    </row>
    <row r="55" spans="1:12" ht="13" hidden="1">
      <c r="A55" s="4"/>
      <c r="B55" s="4"/>
      <c r="C55" s="4"/>
      <c r="D55" s="4"/>
      <c r="E55" s="4"/>
      <c r="F55" s="4"/>
      <c r="G55" s="4"/>
      <c r="H55" s="4"/>
    </row>
    <row r="56" spans="1:12" ht="13" hidden="1">
      <c r="A56" s="4" t="s">
        <v>10</v>
      </c>
      <c r="B56" s="4"/>
      <c r="C56" s="4"/>
      <c r="D56" s="4"/>
      <c r="E56" s="4"/>
      <c r="F56" s="4"/>
      <c r="G56" s="4"/>
      <c r="H56" s="4"/>
    </row>
    <row r="57" spans="1:12" ht="13" hidden="1">
      <c r="A57" s="4" t="s">
        <v>11</v>
      </c>
      <c r="B57" s="4"/>
      <c r="C57" s="4"/>
      <c r="D57" s="4"/>
      <c r="E57" s="4"/>
      <c r="F57" s="4"/>
      <c r="G57" s="4"/>
      <c r="H57" s="4"/>
    </row>
    <row r="58" spans="1:12" ht="13" hidden="1">
      <c r="A58" s="4"/>
      <c r="B58" s="4"/>
      <c r="C58" s="4"/>
      <c r="D58" s="4"/>
      <c r="E58" s="4"/>
      <c r="F58" s="4"/>
      <c r="G58" s="4"/>
      <c r="H58" s="4"/>
    </row>
    <row r="59" spans="1:12" ht="13" hidden="1">
      <c r="A59" s="4" t="s">
        <v>19</v>
      </c>
      <c r="B59" s="4"/>
      <c r="C59" s="4"/>
      <c r="D59" s="4"/>
      <c r="E59" s="4"/>
      <c r="F59" s="4"/>
      <c r="G59" s="4"/>
      <c r="H59" s="4"/>
    </row>
    <row r="60" spans="1:12" ht="13" hidden="1">
      <c r="A60" s="4" t="s">
        <v>20</v>
      </c>
      <c r="B60" s="4"/>
      <c r="C60" s="4"/>
      <c r="D60" s="4"/>
      <c r="E60" s="4"/>
      <c r="F60" s="4"/>
      <c r="G60" s="4"/>
      <c r="H60" s="4"/>
    </row>
    <row r="61" spans="1:12" ht="13" hidden="1">
      <c r="A61" s="4"/>
      <c r="B61" s="4"/>
      <c r="C61" s="4"/>
      <c r="D61" s="4"/>
      <c r="E61" s="4"/>
      <c r="F61" s="4"/>
      <c r="G61" s="4"/>
      <c r="H61" s="4"/>
    </row>
    <row r="62" spans="1:12" ht="13" hidden="1">
      <c r="A62" s="4"/>
      <c r="B62" s="4"/>
      <c r="C62" s="4"/>
      <c r="D62" s="4"/>
      <c r="E62" s="4"/>
      <c r="F62" s="4"/>
      <c r="G62" s="4"/>
      <c r="H62" s="4"/>
    </row>
    <row r="63" spans="1:12" ht="13" hidden="1">
      <c r="A63" s="4"/>
      <c r="B63" s="4"/>
      <c r="C63" s="4"/>
      <c r="D63" s="4"/>
      <c r="E63" s="4"/>
      <c r="F63" s="4"/>
      <c r="G63" s="4"/>
      <c r="H63" s="4"/>
    </row>
    <row r="64" spans="1:12" ht="13" hidden="1">
      <c r="A64" s="4"/>
      <c r="B64" s="4"/>
      <c r="C64" s="4"/>
      <c r="D64" s="4"/>
      <c r="E64" s="4"/>
      <c r="F64" s="4"/>
      <c r="G64" s="4"/>
      <c r="H64" s="4"/>
    </row>
    <row r="65" spans="1:8" ht="13" hidden="1">
      <c r="A65" s="4"/>
      <c r="B65" s="4"/>
      <c r="C65" s="4"/>
      <c r="D65" s="4"/>
      <c r="E65" s="4"/>
      <c r="F65" s="4"/>
      <c r="G65" s="4"/>
      <c r="H65" s="4"/>
    </row>
    <row r="66" spans="1:8" ht="13" hidden="1">
      <c r="A66" s="4"/>
      <c r="B66" s="4"/>
      <c r="C66" s="4"/>
      <c r="D66" s="4"/>
      <c r="E66" s="4"/>
      <c r="F66" s="4"/>
      <c r="G66" s="4"/>
      <c r="H66" s="4"/>
    </row>
    <row r="67" spans="1:8" ht="13" hidden="1">
      <c r="A67" s="4"/>
      <c r="B67" s="4"/>
      <c r="C67" s="4"/>
      <c r="D67" s="4"/>
      <c r="E67" s="4"/>
      <c r="F67" s="4"/>
      <c r="G67" s="4"/>
      <c r="H67" s="4"/>
    </row>
    <row r="68" spans="1:8" ht="13" hidden="1">
      <c r="A68" s="4"/>
      <c r="B68" s="4"/>
      <c r="C68" s="4"/>
      <c r="D68" s="4"/>
      <c r="E68" s="4"/>
      <c r="F68" s="4"/>
      <c r="G68" s="4"/>
      <c r="H68" s="4"/>
    </row>
    <row r="69" spans="1:8" ht="13" hidden="1">
      <c r="A69" s="4"/>
      <c r="B69" s="4"/>
      <c r="C69" s="4"/>
      <c r="D69" s="4"/>
      <c r="E69" s="4"/>
      <c r="F69" s="4"/>
      <c r="G69" s="4"/>
      <c r="H69" s="4"/>
    </row>
    <row r="70" spans="1:8" ht="13" hidden="1">
      <c r="A70" s="4"/>
      <c r="B70" s="4"/>
      <c r="C70" s="4"/>
      <c r="D70" s="4"/>
      <c r="E70" s="4"/>
      <c r="F70" s="4"/>
      <c r="G70" s="4"/>
      <c r="H70" s="4"/>
    </row>
    <row r="71" spans="1:8" ht="13" hidden="1">
      <c r="A71" s="4"/>
      <c r="B71" s="4"/>
      <c r="C71" s="4"/>
      <c r="D71" s="4"/>
      <c r="E71" s="4"/>
      <c r="F71" s="4"/>
      <c r="G71" s="4"/>
      <c r="H71" s="4"/>
    </row>
    <row r="72" spans="1:8" ht="13" hidden="1">
      <c r="A72" s="4"/>
      <c r="B72" s="4"/>
      <c r="C72" s="4"/>
      <c r="D72" s="4"/>
      <c r="E72" s="4"/>
      <c r="F72" s="4"/>
      <c r="G72" s="4"/>
      <c r="H72" s="4"/>
    </row>
    <row r="73" spans="1:8" ht="13" hidden="1">
      <c r="A73" s="4"/>
      <c r="B73" s="4"/>
      <c r="C73" s="4"/>
      <c r="D73" s="4"/>
      <c r="E73" s="4"/>
      <c r="F73" s="4"/>
      <c r="G73" s="4"/>
      <c r="H73" s="4"/>
    </row>
    <row r="74" spans="1:8" ht="13" hidden="1">
      <c r="A74" s="4"/>
      <c r="B74" s="4"/>
      <c r="C74" s="4"/>
      <c r="D74" s="4"/>
      <c r="E74" s="4"/>
      <c r="F74" s="4"/>
      <c r="G74" s="4"/>
      <c r="H74" s="4"/>
    </row>
    <row r="75" spans="1:8" ht="13" hidden="1">
      <c r="A75" s="4"/>
      <c r="B75" s="4"/>
      <c r="C75" s="4"/>
      <c r="D75" s="4"/>
      <c r="E75" s="4"/>
      <c r="F75" s="4"/>
      <c r="G75" s="4"/>
      <c r="H75" s="4"/>
    </row>
    <row r="76" spans="1:8" ht="13" hidden="1">
      <c r="A76" s="4"/>
      <c r="B76" s="4"/>
      <c r="C76" s="4"/>
      <c r="D76" s="4"/>
      <c r="E76" s="4"/>
      <c r="F76" s="4"/>
      <c r="G76" s="4"/>
      <c r="H76" s="4"/>
    </row>
    <row r="77" spans="1:8" ht="13" hidden="1">
      <c r="A77" s="4"/>
      <c r="B77" s="4"/>
      <c r="C77" s="4"/>
      <c r="D77" s="4"/>
      <c r="E77" s="4"/>
      <c r="F77" s="4"/>
      <c r="G77" s="4"/>
      <c r="H77" s="4"/>
    </row>
    <row r="78" spans="1:8" ht="13" hidden="1">
      <c r="A78" s="4"/>
      <c r="B78" s="4"/>
      <c r="C78" s="4"/>
      <c r="D78" s="4"/>
      <c r="E78" s="4"/>
      <c r="F78" s="4"/>
      <c r="G78" s="4"/>
      <c r="H78" s="4"/>
    </row>
    <row r="79" spans="1:8" ht="13" hidden="1">
      <c r="A79" s="4"/>
      <c r="B79" s="4"/>
      <c r="C79" s="4"/>
      <c r="D79" s="4"/>
      <c r="E79" s="4"/>
      <c r="F79" s="4"/>
      <c r="G79" s="4"/>
      <c r="H79" s="4"/>
    </row>
    <row r="80" spans="1:8" ht="13" hidden="1">
      <c r="A80" s="4"/>
      <c r="B80" s="4"/>
      <c r="C80" s="4"/>
      <c r="D80" s="4"/>
      <c r="E80" s="4"/>
      <c r="F80" s="4"/>
      <c r="G80" s="4"/>
      <c r="H80" s="4"/>
    </row>
    <row r="81" spans="1:8" ht="13" hidden="1">
      <c r="A81" s="4"/>
      <c r="B81" s="4"/>
      <c r="C81" s="4"/>
      <c r="D81" s="4"/>
      <c r="E81" s="4"/>
      <c r="F81" s="4"/>
      <c r="G81" s="4"/>
      <c r="H81" s="4"/>
    </row>
    <row r="82" spans="1:8" ht="13" hidden="1">
      <c r="A82" s="4"/>
      <c r="B82" s="4"/>
      <c r="C82" s="4"/>
      <c r="D82" s="4"/>
      <c r="E82" s="4"/>
      <c r="F82" s="4"/>
      <c r="G82" s="4"/>
      <c r="H82" s="4"/>
    </row>
  </sheetData>
  <sheetCalcPr fullCalcOnLoad="1"/>
  <sheetProtection algorithmName="SHA-512" hashValue="zYiLMLGl7Uo97JHr/2vuf0vYazJdstmYIeSKmrVOsgYjo0z9oMePAVC0XUKGVKsECVEHE12MRkU3cPnVEu6+Be==" saltValue="BtQWALp5QVuVjoFAXXxIaH==" spinCount="100000" sheet="1" objects="1" scenarios="1"/>
  <mergeCells count="13">
    <mergeCell ref="A1:E1"/>
    <mergeCell ref="A27:E27"/>
    <mergeCell ref="A35:E35"/>
    <mergeCell ref="A20:E20"/>
    <mergeCell ref="A12:E12"/>
    <mergeCell ref="A2:E2"/>
    <mergeCell ref="C8:E8"/>
    <mergeCell ref="C4:E4"/>
    <mergeCell ref="C5:E5"/>
    <mergeCell ref="C6:E6"/>
    <mergeCell ref="C7:E7"/>
    <mergeCell ref="C9:E9"/>
    <mergeCell ref="C10:E10"/>
  </mergeCells>
  <phoneticPr fontId="2" type="noConversion"/>
  <conditionalFormatting sqref="F50">
    <cfRule type="cellIs" dxfId="0" priority="30" operator="equal">
      <formula>2</formula>
    </cfRule>
  </conditionalFormatting>
  <dataValidations count="5">
    <dataValidation type="list" allowBlank="1" showInputMessage="1" showErrorMessage="1" sqref="G8 G23 G4 G6 G15 G17 G38 G30 G32">
      <formula1>"sample"</formula1>
    </dataValidation>
    <dataValidation type="list" allowBlank="1" showInputMessage="1" showErrorMessage="1" sqref="B48:B49 B19 B34">
      <formula1>transactions</formula1>
    </dataValidation>
    <dataValidation type="list" allowBlank="1" showInputMessage="1" showErrorMessage="1" sqref="C4">
      <formula1>$A$53:$A$55</formula1>
    </dataValidation>
    <dataValidation type="list" allowBlank="1" showInputMessage="1" showErrorMessage="1" sqref="C7 C9 C11 C26">
      <formula1>$A$56:$A$58</formula1>
    </dataValidation>
    <dataValidation type="list" allowBlank="1" showInputMessage="1" showErrorMessage="1" sqref="C8">
      <formula1>$A$59:$A$61</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2015-01-22T19:30:55Z</dcterms:modified>
</cp:coreProperties>
</file>