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defaultThemeVersion="124226"/>
  <mc:AlternateContent xmlns:mc="http://schemas.openxmlformats.org/markup-compatibility/2006">
    <mc:Choice Requires="x15">
      <x15ac:absPath xmlns:x15ac="http://schemas.microsoft.com/office/spreadsheetml/2010/11/ac" url="C:\Users\larry\Desktop\"/>
    </mc:Choice>
  </mc:AlternateContent>
  <workbookProtection workbookAlgorithmName="SHA-512" workbookHashValue="PbdiPybb5jhYMpwOoH0KGsdRN6s6QDulAiGBklGCVayA5EQ/FD+jQjalxAel8xIICchMgXbki59nrUc/ApQbtQ==" workbookSaltValue="KpsmZcvJpDN+6qKDwSEbgw==" workbookSpinCount="100000" lockStructure="1"/>
  <bookViews>
    <workbookView xWindow="0" yWindow="0" windowWidth="28800" windowHeight="12210"/>
  </bookViews>
  <sheets>
    <sheet name="Identification" sheetId="20" r:id="rId1"/>
    <sheet name="Problem" sheetId="1" r:id="rId2"/>
  </sheets>
  <definedNames>
    <definedName name="accounts">Problem!#REF!</definedName>
  </definedNames>
  <calcPr calcId="171027"/>
</workbook>
</file>

<file path=xl/calcChain.xml><?xml version="1.0" encoding="utf-8"?>
<calcChain xmlns="http://schemas.openxmlformats.org/spreadsheetml/2006/main">
  <c r="B13" i="1" l="1"/>
  <c r="A63" i="1"/>
  <c r="A40" i="1"/>
  <c r="A66" i="1" l="1"/>
  <c r="F57" i="1"/>
  <c r="E57" i="1"/>
  <c r="E56" i="1"/>
  <c r="F51" i="1"/>
  <c r="E51" i="1"/>
  <c r="E50" i="1"/>
  <c r="B30" i="1"/>
  <c r="A4" i="1"/>
  <c r="P36" i="1"/>
  <c r="P35" i="1"/>
  <c r="F35" i="1"/>
  <c r="E35" i="1"/>
  <c r="P34" i="1"/>
  <c r="E34" i="1"/>
  <c r="P33" i="1"/>
  <c r="P32" i="1"/>
  <c r="F18" i="1" l="1"/>
  <c r="P19" i="1"/>
  <c r="P18" i="1"/>
  <c r="P17" i="1"/>
  <c r="P16" i="1"/>
  <c r="P15" i="1"/>
  <c r="E18" i="1"/>
  <c r="E17" i="1"/>
  <c r="B8" i="20" l="1"/>
  <c r="B9" i="20" s="1"/>
  <c r="B10" i="20"/>
  <c r="B11" i="20" s="1"/>
  <c r="B13" i="20"/>
  <c r="B14" i="20" s="1"/>
  <c r="B16" i="20"/>
  <c r="B17" i="20" s="1"/>
  <c r="B19" i="20"/>
  <c r="B20" i="20" l="1"/>
  <c r="B21" i="20" s="1"/>
  <c r="G71" i="20"/>
  <c r="O5" i="1" s="1"/>
  <c r="B18" i="20"/>
  <c r="B15" i="20"/>
  <c r="B12" i="20"/>
  <c r="H71" i="20" l="1"/>
  <c r="P5" i="1" s="1"/>
  <c r="G77" i="20"/>
  <c r="G72" i="20"/>
  <c r="O6" i="1" s="1"/>
  <c r="B23" i="20"/>
  <c r="G73" i="20" l="1"/>
  <c r="O7" i="1" s="1"/>
  <c r="G78" i="20"/>
  <c r="H72" i="20"/>
  <c r="P6" i="1" s="1"/>
  <c r="D6" i="1" s="1"/>
  <c r="H77" i="20"/>
  <c r="C58" i="20"/>
  <c r="C31" i="20"/>
  <c r="C52" i="20"/>
  <c r="C41" i="20"/>
  <c r="C39" i="20"/>
  <c r="C67" i="20"/>
  <c r="C37" i="20"/>
  <c r="C42" i="20"/>
  <c r="C32" i="20"/>
  <c r="C62" i="20"/>
  <c r="C36" i="20"/>
  <c r="C38" i="20"/>
  <c r="C68" i="20"/>
  <c r="C59" i="20"/>
  <c r="C69" i="20"/>
  <c r="C60" i="20"/>
  <c r="C48" i="20"/>
  <c r="C49" i="20"/>
  <c r="C29" i="20"/>
  <c r="C40" i="20"/>
  <c r="C57" i="20"/>
  <c r="C26" i="20"/>
  <c r="C35" i="20"/>
  <c r="C53" i="20"/>
  <c r="C70" i="20"/>
  <c r="C27" i="20"/>
  <c r="C51" i="20"/>
  <c r="C43" i="20"/>
  <c r="C30" i="20"/>
  <c r="C55" i="20"/>
  <c r="C63" i="20"/>
  <c r="C44" i="20"/>
  <c r="C56" i="20"/>
  <c r="C45" i="20"/>
  <c r="C28" i="20"/>
  <c r="C54" i="20"/>
  <c r="C61" i="20"/>
  <c r="C34" i="20"/>
  <c r="C66" i="20"/>
  <c r="C47" i="20"/>
  <c r="C46" i="20"/>
  <c r="C64" i="20"/>
  <c r="C33" i="20"/>
  <c r="C65" i="20"/>
  <c r="C50" i="20"/>
  <c r="D42" i="1" l="1"/>
  <c r="N42" i="1" s="1"/>
  <c r="H73" i="20"/>
  <c r="P7" i="1" s="1"/>
  <c r="D22" i="1" s="1"/>
  <c r="H78" i="20"/>
  <c r="C71" i="20"/>
  <c r="K5" i="1" s="1"/>
  <c r="G74" i="20"/>
  <c r="G79" i="20"/>
  <c r="D45" i="1" l="1"/>
  <c r="D43" i="1"/>
  <c r="J50" i="1"/>
  <c r="O42" i="1"/>
  <c r="D44" i="1"/>
  <c r="M45" i="1"/>
  <c r="N45" i="1" s="1"/>
  <c r="D8" i="1"/>
  <c r="P28" i="1" s="1"/>
  <c r="F42" i="1"/>
  <c r="P23" i="1"/>
  <c r="D25" i="1"/>
  <c r="P27" i="1" s="1"/>
  <c r="G80" i="20"/>
  <c r="O8" i="1"/>
  <c r="C77" i="20"/>
  <c r="C73" i="20"/>
  <c r="K7" i="1" s="1"/>
  <c r="D24" i="1" s="1"/>
  <c r="C72" i="20"/>
  <c r="K6" i="1" s="1"/>
  <c r="H74" i="20"/>
  <c r="H79" i="20"/>
  <c r="A46" i="1" l="1"/>
  <c r="M64" i="1"/>
  <c r="K42" i="1"/>
  <c r="F43" i="1"/>
  <c r="K43" i="1" s="1"/>
  <c r="F44" i="1"/>
  <c r="K44" i="1" s="1"/>
  <c r="F45" i="1"/>
  <c r="K45" i="1" s="1"/>
  <c r="P26" i="1"/>
  <c r="P25" i="1"/>
  <c r="H80" i="20"/>
  <c r="P8" i="1"/>
  <c r="C78" i="20"/>
  <c r="D72" i="20"/>
  <c r="L6" i="1" s="1"/>
  <c r="D7" i="1" s="1"/>
  <c r="C74" i="20"/>
  <c r="K8" i="1" s="1"/>
  <c r="D71" i="20"/>
  <c r="L5" i="1" s="1"/>
  <c r="C79" i="20"/>
  <c r="M61" i="1" l="1"/>
  <c r="K46" i="1"/>
  <c r="D73" i="20"/>
  <c r="L7" i="1" s="1"/>
  <c r="D23" i="1"/>
  <c r="D77" i="20"/>
  <c r="E71" i="20"/>
  <c r="M5" i="1" s="1"/>
  <c r="C80" i="20"/>
  <c r="D74" i="20"/>
  <c r="L8" i="1" s="1"/>
  <c r="E72" i="20"/>
  <c r="M6" i="1" s="1"/>
  <c r="D78" i="20"/>
  <c r="E73" i="20" l="1"/>
  <c r="M7" i="1" s="1"/>
  <c r="D79" i="20"/>
  <c r="M48" i="1"/>
  <c r="J56" i="1" s="1"/>
  <c r="P24" i="1"/>
  <c r="J6" i="1"/>
  <c r="E74" i="20"/>
  <c r="F74" i="20" s="1"/>
  <c r="D80" i="20"/>
  <c r="F71" i="20"/>
  <c r="E77" i="20"/>
  <c r="E78" i="20"/>
  <c r="F72" i="20"/>
  <c r="E79" i="20" l="1"/>
  <c r="F73" i="20"/>
  <c r="F79" i="20" s="1"/>
  <c r="F77" i="20"/>
  <c r="N5" i="1"/>
  <c r="F80" i="20"/>
  <c r="N8" i="1"/>
  <c r="F78" i="20"/>
  <c r="N6" i="1"/>
  <c r="E80" i="20"/>
  <c r="M8" i="1"/>
  <c r="N7" i="1" l="1"/>
</calcChain>
</file>

<file path=xl/sharedStrings.xml><?xml version="1.0" encoding="utf-8"?>
<sst xmlns="http://schemas.openxmlformats.org/spreadsheetml/2006/main" count="92" uniqueCount="58">
  <si>
    <t>Date</t>
  </si>
  <si>
    <t>Accounts</t>
  </si>
  <si>
    <t>Debit</t>
  </si>
  <si>
    <t>Credit</t>
  </si>
  <si>
    <t xml:space="preserve"> </t>
  </si>
  <si>
    <t xml:space="preserve">GENERAL JOURNAL   </t>
    <phoneticPr fontId="2" type="noConversion"/>
  </si>
  <si>
    <t>Random Number</t>
  </si>
  <si>
    <t>Date:</t>
  </si>
  <si>
    <t>5 Digit Identification Number:</t>
  </si>
  <si>
    <t>Student Name:</t>
  </si>
  <si>
    <t>Random numbers</t>
  </si>
  <si>
    <t>Cash</t>
  </si>
  <si>
    <t>Accounts Receivable</t>
  </si>
  <si>
    <t/>
  </si>
  <si>
    <t>Sales</t>
  </si>
  <si>
    <t>20X1</t>
  </si>
  <si>
    <t>Accounts written off relating sales on account during 20X1</t>
  </si>
  <si>
    <t>20X2</t>
  </si>
  <si>
    <t>DIRECT WRITE-OFF METHOD</t>
  </si>
  <si>
    <t>How much is net income for 20X1? (enter either an amount or formula)</t>
  </si>
  <si>
    <t>Operating expenses and taxes, excluding uncollectible receivables</t>
  </si>
  <si>
    <t>Yes</t>
  </si>
  <si>
    <t>No</t>
  </si>
  <si>
    <t>Is the direct write-off method in accord with generally accepted accounting principles?</t>
  </si>
  <si>
    <t>Generally speaking, what is the reason the direct write-off approach is not GAAP?</t>
  </si>
  <si>
    <t>Tax law</t>
  </si>
  <si>
    <t>Poor matching</t>
  </si>
  <si>
    <t>Understates income</t>
  </si>
  <si>
    <t>Use the pick lists within the journal entry area below to record the appropriate entry for 20X1 related to the write off of accounts.</t>
  </si>
  <si>
    <t>To record the write-off of uncollectible accounts</t>
  </si>
  <si>
    <t>Uncollectible Accounts Expense</t>
  </si>
  <si>
    <t>Allowance for Uncollectible Accounts</t>
  </si>
  <si>
    <t>ü</t>
  </si>
  <si>
    <t>How much is net income for 20X2? (enter either an amount or formula)</t>
  </si>
  <si>
    <t>Use the pick lists within the journal entry area below to record the appropriate entry for 20X2 related to the write off of accounts.</t>
  </si>
  <si>
    <t>Current accounts</t>
  </si>
  <si>
    <t>Accounts 31-60 days old</t>
  </si>
  <si>
    <t>Accounts 61-120 days old</t>
  </si>
  <si>
    <t>Accounts over 120 days</t>
  </si>
  <si>
    <t>Totals</t>
  </si>
  <si>
    <t>Estimated % uncollectible</t>
  </si>
  <si>
    <t>At the end of 20X5, total receivables consisted of the following:</t>
  </si>
  <si>
    <t>Use the pick lists within the journal entry area to select the appropriate accounts to debit and credit for 20X5 related to the write off of accounts.  Enter the appropriate amount within the boxed area in the debit column.  Correct responses will turn green.</t>
  </si>
  <si>
    <t>To adjust the allowance account balance</t>
  </si>
  <si>
    <t>What does the aging reveal as the correct ending balance for the allowance account?</t>
  </si>
  <si>
    <t>Use the pick lists within the journal entry area to select the appropriate accounts to debit and credit for 20X5 related to the updating of the allowance account based on the aging.  Enter the appropriate amount within the boxed area in the debit column.  Correct responses will turn green.  If you need help, complete the help questions below the journal entry.</t>
  </si>
  <si>
    <t>yes</t>
  </si>
  <si>
    <t>no</t>
  </si>
  <si>
    <t>Did you get the above question box to turn green?</t>
  </si>
  <si>
    <t>If you need help determining the amounts for the above journal entry, work through the following hints?</t>
  </si>
  <si>
    <t>What is the balance of the allowance account after recording the write off, but before updating the allowance based on the aging?</t>
  </si>
  <si>
    <t>The difference between the balance after the write off and the correct ending balance reflects the adjustment amount.  Now try to update your entry amounts.</t>
  </si>
  <si>
    <t>Selling on credit involves the risk of nonpayment, which introduces its own unique accounting challenges.  When and how to measure "uncollectible" accounts requires professional judgment and several different models may be considered.  The following independent questions challenge you to learn and apply these models.  Answer the questions within the boxed areas by entering amounts, formulas, or selecting pick-list choices; correct responses turn the answer area green.</t>
  </si>
  <si>
    <t>Accounts written off relating to sales made on account during 20X2</t>
  </si>
  <si>
    <t>Accounts written off relating to sales made on account during 20X1</t>
  </si>
  <si>
    <t>AN ALLOWANCE METHOD:  AGING OF ACCOUNTS RECEIVABLE</t>
  </si>
  <si>
    <t>Did you get the above question box to turn green?  Answering "No" provides a hint.</t>
  </si>
  <si>
    <t>enter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</si>
</sst>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 numFmtId="166" formatCode="_(&quot;$&quot;* #,##0.00_);_(&quot;$&quot;* \(#,##0.00\);_(&quot;$&quot;* &quot;-&quot;_);_(@_)"/>
    <numFmt numFmtId="167" formatCode="_(&quot;$&quot;* #,##0.0_);_(&quot;$&quot;* \(#,##0.0\);_(&quot;$&quot;* &quot;-&quot;?_);_(@_)"/>
    <numFmt numFmtId="168" formatCode="_(* #,##0_);_(* \(#,##0\);_(* &quot;-&quot;??_);_(@_)"/>
  </numFmts>
  <fonts count="23">
    <font>
      <sz val="10"/>
      <name val="Arial"/>
    </font>
    <font>
      <sz val="10"/>
      <name val="Arial"/>
    </font>
    <font>
      <sz val="8"/>
      <name val="Arial"/>
    </font>
    <font>
      <sz val="12"/>
      <color indexed="12"/>
      <name val="Arial"/>
      <family val="2"/>
    </font>
    <font>
      <sz val="10"/>
      <name val="Arial"/>
    </font>
    <font>
      <sz val="10"/>
      <name val="Myriad Web Pro"/>
    </font>
    <font>
      <sz val="10"/>
      <name val="Myriad Web Pro"/>
    </font>
    <font>
      <b/>
      <sz val="10"/>
      <color indexed="9"/>
      <name val="Myriad Web Pro"/>
    </font>
    <font>
      <sz val="10"/>
      <color indexed="16"/>
      <name val="Myriad Web Pro"/>
    </font>
    <font>
      <i/>
      <sz val="10"/>
      <name val="Myriad Web Pro"/>
    </font>
    <font>
      <sz val="12"/>
      <name val="Myriad Pro"/>
    </font>
    <font>
      <sz val="12"/>
      <color indexed="16"/>
      <name val="Myriad Pro"/>
    </font>
    <font>
      <sz val="10"/>
      <name val="Myriad Pro"/>
    </font>
    <font>
      <sz val="10"/>
      <color indexed="12"/>
      <name val="Myriad Web Pro"/>
    </font>
    <font>
      <b/>
      <sz val="10"/>
      <color indexed="12"/>
      <name val="Myriad Web Pro"/>
    </font>
    <font>
      <sz val="20"/>
      <name val="Wingdings"/>
      <charset val="2"/>
    </font>
    <font>
      <b/>
      <sz val="12"/>
      <name val="Wingdings"/>
      <charset val="2"/>
    </font>
    <font>
      <sz val="10"/>
      <name val="Arial"/>
      <family val="2"/>
    </font>
    <font>
      <u/>
      <sz val="10"/>
      <name val="Myriad Web Pro"/>
    </font>
    <font>
      <sz val="10"/>
      <name val="Wingdings"/>
      <charset val="2"/>
    </font>
    <font>
      <b/>
      <sz val="10"/>
      <color theme="3" tint="0.39997558519241921"/>
      <name val="Myriad Web Pro"/>
    </font>
    <font>
      <sz val="10"/>
      <color theme="3" tint="0.39997558519241921"/>
      <name val="Myriad Web Pro"/>
    </font>
    <font>
      <b/>
      <sz val="10"/>
      <name val="Myriad Web Pro"/>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8">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right/>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right/>
      <top style="thin">
        <color indexed="10"/>
      </top>
      <bottom style="thin">
        <color indexed="10"/>
      </bottom>
      <diagonal/>
    </border>
    <border>
      <left/>
      <right style="thin">
        <color indexed="10"/>
      </right>
      <top style="thin">
        <color indexed="10"/>
      </top>
      <bottom/>
      <diagonal/>
    </border>
    <border>
      <left/>
      <right/>
      <top/>
      <bottom style="thin">
        <color indexed="64"/>
      </bottom>
      <diagonal/>
    </border>
  </borders>
  <cellStyleXfs count="28">
    <xf numFmtId="0" fontId="0" fillId="0" borderId="0"/>
    <xf numFmtId="0" fontId="5" fillId="2" borderId="0" applyNumberFormat="0" applyAlignment="0"/>
    <xf numFmtId="0" fontId="6" fillId="3" borderId="0"/>
    <xf numFmtId="0" fontId="7" fillId="3" borderId="0">
      <alignment horizontal="center" vertical="center"/>
    </xf>
    <xf numFmtId="43" fontId="1" fillId="0" borderId="0" applyFont="0" applyFill="0" applyBorder="0" applyAlignment="0" applyProtection="0"/>
    <xf numFmtId="3" fontId="6"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12" fillId="4" borderId="3" applyFont="0" applyAlignment="0">
      <alignment horizontal="center" vertical="center" wrapText="1"/>
    </xf>
    <xf numFmtId="0" fontId="6"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6" fillId="0" borderId="5" applyNumberFormat="0" applyFont="0" applyFill="0" applyAlignment="0">
      <alignment horizontal="center" vertical="center" wrapText="1"/>
    </xf>
    <xf numFmtId="164" fontId="5" fillId="0" borderId="5" applyNumberFormat="0" applyFont="0" applyFill="0" applyAlignment="0">
      <alignment horizontal="center" vertical="center" wrapText="1"/>
    </xf>
    <xf numFmtId="164" fontId="6"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0" fontId="17" fillId="8" borderId="0">
      <alignment vertical="center"/>
    </xf>
    <xf numFmtId="164" fontId="6" fillId="6" borderId="8" applyNumberFormat="0" applyBorder="0" applyAlignment="0">
      <alignment horizontal="left" vertical="center" wrapText="1"/>
    </xf>
    <xf numFmtId="0" fontId="17" fillId="0" borderId="0"/>
    <xf numFmtId="0" fontId="6" fillId="4" borderId="0" applyFill="0">
      <alignment vertical="center" wrapText="1"/>
    </xf>
    <xf numFmtId="0" fontId="11" fillId="0" borderId="0">
      <alignment horizontal="left" vertical="center" wrapText="1"/>
    </xf>
    <xf numFmtId="0" fontId="10" fillId="0" borderId="0">
      <alignment horizontal="left" vertical="center" wrapText="1"/>
    </xf>
    <xf numFmtId="0" fontId="6" fillId="9" borderId="0" applyNumberFormat="0" applyAlignment="0">
      <alignment vertical="center"/>
    </xf>
    <xf numFmtId="0" fontId="7" fillId="10" borderId="0" applyNumberFormat="0" applyAlignment="0"/>
    <xf numFmtId="44" fontId="1" fillId="0" borderId="0" applyFont="0" applyFill="0" applyBorder="0" applyAlignment="0" applyProtection="0"/>
  </cellStyleXfs>
  <cellXfs count="81">
    <xf numFmtId="0" fontId="0" fillId="0" borderId="0" xfId="0"/>
    <xf numFmtId="0" fontId="0" fillId="0" borderId="0" xfId="0" applyBorder="1"/>
    <xf numFmtId="1" fontId="4" fillId="0" borderId="0" xfId="0" applyNumberFormat="1" applyFont="1" applyBorder="1"/>
    <xf numFmtId="0" fontId="0" fillId="0" borderId="0" xfId="0" applyAlignment="1">
      <alignment horizontal="left" vertical="center"/>
    </xf>
    <xf numFmtId="0" fontId="0" fillId="0" borderId="0" xfId="0" applyAlignment="1" applyProtection="1">
      <alignment horizontal="left" vertical="center"/>
    </xf>
    <xf numFmtId="14"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0" xfId="0" applyFont="1" applyAlignment="1" applyProtection="1">
      <alignment horizontal="center" vertical="center"/>
      <protection locked="0"/>
    </xf>
    <xf numFmtId="0" fontId="6" fillId="0" borderId="0" xfId="0" applyFont="1" applyAlignment="1" applyProtection="1"/>
    <xf numFmtId="0" fontId="6" fillId="0" borderId="0" xfId="0" applyFont="1" applyProtection="1"/>
    <xf numFmtId="1" fontId="6" fillId="0" borderId="0" xfId="0" applyNumberFormat="1" applyFont="1" applyAlignment="1" applyProtection="1">
      <alignment vertical="center"/>
    </xf>
    <xf numFmtId="42" fontId="6" fillId="0" borderId="0" xfId="0" applyNumberFormat="1" applyFont="1" applyAlignment="1" applyProtection="1">
      <alignment vertical="center"/>
    </xf>
    <xf numFmtId="0" fontId="15" fillId="0" borderId="0" xfId="0" applyFont="1" applyAlignment="1" applyProtection="1">
      <alignment horizontal="center" vertical="center"/>
    </xf>
    <xf numFmtId="0" fontId="7" fillId="5" borderId="3" xfId="12" applyFont="1" applyAlignment="1" applyProtection="1">
      <alignment vertical="center"/>
    </xf>
    <xf numFmtId="0" fontId="7" fillId="5" borderId="3" xfId="12" applyFont="1" applyAlignment="1" applyProtection="1">
      <alignment horizontal="center" vertical="center"/>
    </xf>
    <xf numFmtId="0" fontId="6" fillId="0" borderId="0" xfId="0" applyFont="1" applyFill="1" applyProtection="1"/>
    <xf numFmtId="0" fontId="7" fillId="5" borderId="3" xfId="12" applyFont="1" applyAlignment="1" applyProtection="1">
      <alignment horizontal="center" vertical="center" wrapText="1"/>
    </xf>
    <xf numFmtId="3" fontId="13" fillId="0" borderId="3" xfId="8" applyFont="1" applyFill="1" applyAlignment="1" applyProtection="1">
      <alignment horizontal="center" vertical="center" wrapText="1"/>
    </xf>
    <xf numFmtId="3" fontId="9" fillId="0" borderId="3" xfId="8" applyFont="1" applyFill="1" applyAlignment="1" applyProtection="1">
      <alignment horizontal="justify" vertical="center" wrapText="1"/>
    </xf>
    <xf numFmtId="3" fontId="13" fillId="0" borderId="3" xfId="8" applyFont="1" applyFill="1" applyAlignment="1" applyProtection="1">
      <alignment vertical="center" wrapText="1"/>
    </xf>
    <xf numFmtId="0" fontId="17" fillId="0" borderId="0" xfId="0" applyFont="1"/>
    <xf numFmtId="44" fontId="6" fillId="0" borderId="0" xfId="0" applyNumberFormat="1" applyFont="1" applyAlignment="1" applyProtection="1">
      <alignment vertical="center"/>
    </xf>
    <xf numFmtId="165" fontId="6" fillId="0" borderId="0" xfId="0" applyNumberFormat="1" applyFont="1" applyAlignment="1" applyProtection="1">
      <alignment vertical="center"/>
    </xf>
    <xf numFmtId="44" fontId="6" fillId="0" borderId="0" xfId="0" applyNumberFormat="1" applyFont="1" applyProtection="1"/>
    <xf numFmtId="0" fontId="5" fillId="0" borderId="0" xfId="0" applyFont="1" applyProtection="1"/>
    <xf numFmtId="42" fontId="5" fillId="0" borderId="0" xfId="0" applyNumberFormat="1" applyFont="1" applyAlignment="1" applyProtection="1">
      <alignment horizontal="right"/>
    </xf>
    <xf numFmtId="0" fontId="5" fillId="0" borderId="0" xfId="0" applyFont="1" applyAlignment="1" applyProtection="1">
      <alignment wrapText="1"/>
    </xf>
    <xf numFmtId="42" fontId="5" fillId="0" borderId="0" xfId="0" applyNumberFormat="1" applyFont="1" applyProtection="1"/>
    <xf numFmtId="44" fontId="5" fillId="0" borderId="0" xfId="0" applyNumberFormat="1" applyFont="1" applyProtection="1"/>
    <xf numFmtId="0" fontId="5" fillId="0" borderId="0" xfId="0" applyFont="1" applyAlignment="1" applyProtection="1">
      <alignment horizontal="right"/>
    </xf>
    <xf numFmtId="166" fontId="5" fillId="0" borderId="0" xfId="0" applyNumberFormat="1" applyFont="1" applyProtection="1"/>
    <xf numFmtId="167" fontId="6" fillId="0" borderId="0" xfId="0" applyNumberFormat="1" applyFont="1" applyProtection="1"/>
    <xf numFmtId="167" fontId="6" fillId="0" borderId="0" xfId="0" applyNumberFormat="1" applyFont="1" applyAlignment="1" applyProtection="1">
      <alignment vertical="center"/>
    </xf>
    <xf numFmtId="0" fontId="17" fillId="0" borderId="0" xfId="0" applyFont="1" applyProtection="1">
      <protection locked="0"/>
    </xf>
    <xf numFmtId="0" fontId="0" fillId="0" borderId="0" xfId="0" quotePrefix="1"/>
    <xf numFmtId="1" fontId="17" fillId="0" borderId="9" xfId="0" applyNumberFormat="1" applyFont="1" applyBorder="1"/>
    <xf numFmtId="0" fontId="5" fillId="0" borderId="0" xfId="0" applyFont="1" applyAlignment="1" applyProtection="1">
      <alignment horizontal="left" indent="2"/>
    </xf>
    <xf numFmtId="0" fontId="18" fillId="0" borderId="0" xfId="0" applyFont="1" applyProtection="1"/>
    <xf numFmtId="165" fontId="5" fillId="0" borderId="0" xfId="0" applyNumberFormat="1" applyFont="1" applyProtection="1"/>
    <xf numFmtId="41" fontId="5" fillId="0" borderId="0" xfId="0" applyNumberFormat="1" applyFont="1" applyProtection="1"/>
    <xf numFmtId="44" fontId="5" fillId="0" borderId="0" xfId="0" applyNumberFormat="1" applyFont="1" applyAlignment="1" applyProtection="1">
      <alignment horizontal="center" vertical="center"/>
    </xf>
    <xf numFmtId="165" fontId="6" fillId="0" borderId="0" xfId="0" applyNumberFormat="1" applyFont="1" applyFill="1" applyProtection="1"/>
    <xf numFmtId="3" fontId="5" fillId="0" borderId="11" xfId="8" applyFont="1" applyFill="1" applyBorder="1" applyAlignment="1" applyProtection="1">
      <alignment horizontal="center" vertical="center" wrapText="1"/>
    </xf>
    <xf numFmtId="0" fontId="7" fillId="5" borderId="13" xfId="12" applyFont="1" applyBorder="1" applyAlignment="1" applyProtection="1">
      <alignment horizontal="center" vertical="center" wrapText="1"/>
    </xf>
    <xf numFmtId="3" fontId="5" fillId="0" borderId="9" xfId="8" applyFont="1" applyFill="1" applyBorder="1" applyAlignment="1" applyProtection="1">
      <alignment horizontal="left" vertical="center" wrapText="1"/>
      <protection locked="0"/>
    </xf>
    <xf numFmtId="3" fontId="13" fillId="0" borderId="11" xfId="8" applyFont="1" applyFill="1" applyBorder="1" applyAlignment="1" applyProtection="1">
      <alignment horizontal="center" vertical="center" wrapText="1"/>
    </xf>
    <xf numFmtId="3" fontId="16" fillId="0" borderId="12" xfId="8" applyFont="1" applyFill="1" applyBorder="1" applyAlignment="1" applyProtection="1">
      <alignment horizontal="left" vertical="center" wrapText="1"/>
    </xf>
    <xf numFmtId="3" fontId="9" fillId="0" borderId="14" xfId="8" applyFont="1" applyFill="1" applyBorder="1" applyAlignment="1" applyProtection="1">
      <alignment horizontal="justify" vertical="center" wrapText="1"/>
    </xf>
    <xf numFmtId="3" fontId="5" fillId="0" borderId="9" xfId="8" applyFont="1" applyFill="1" applyBorder="1" applyAlignment="1" applyProtection="1">
      <alignment horizontal="left" vertical="center" wrapText="1" indent="2"/>
      <protection locked="0"/>
    </xf>
    <xf numFmtId="3" fontId="14" fillId="0" borderId="14" xfId="8" applyFont="1" applyFill="1" applyBorder="1" applyAlignment="1" applyProtection="1">
      <alignment vertical="center" wrapText="1"/>
    </xf>
    <xf numFmtId="3" fontId="16" fillId="0" borderId="11" xfId="8" applyFont="1" applyFill="1" applyBorder="1" applyAlignment="1" applyProtection="1">
      <alignment horizontal="left" vertical="center" wrapText="1"/>
    </xf>
    <xf numFmtId="3" fontId="13" fillId="0" borderId="14" xfId="8" applyFont="1" applyFill="1" applyBorder="1" applyAlignment="1" applyProtection="1">
      <alignment vertical="center" wrapText="1"/>
    </xf>
    <xf numFmtId="168" fontId="5" fillId="0" borderId="9" xfId="4" applyNumberFormat="1" applyFont="1" applyFill="1" applyBorder="1" applyAlignment="1" applyProtection="1">
      <alignment vertical="center" wrapText="1"/>
      <protection locked="0"/>
    </xf>
    <xf numFmtId="3" fontId="16" fillId="0" borderId="16" xfId="8" applyFont="1" applyFill="1" applyBorder="1" applyAlignment="1" applyProtection="1">
      <alignment horizontal="left" vertical="center" wrapText="1"/>
    </xf>
    <xf numFmtId="3" fontId="5" fillId="0" borderId="3" xfId="8" applyFont="1" applyFill="1" applyAlignment="1" applyProtection="1">
      <alignment vertical="center" wrapText="1"/>
    </xf>
    <xf numFmtId="0" fontId="19" fillId="0" borderId="0" xfId="0" applyFont="1" applyProtection="1"/>
    <xf numFmtId="0" fontId="5" fillId="0" borderId="0" xfId="22" applyFont="1" applyFill="1" applyAlignment="1" applyProtection="1">
      <alignment horizontal="justify" vertical="center" wrapText="1"/>
    </xf>
    <xf numFmtId="0" fontId="6" fillId="0" borderId="0" xfId="0" applyFont="1" applyAlignment="1" applyProtection="1">
      <alignment vertical="center"/>
    </xf>
    <xf numFmtId="0" fontId="18" fillId="0" borderId="0" xfId="0" applyFont="1" applyAlignment="1" applyProtection="1">
      <alignment vertical="top"/>
    </xf>
    <xf numFmtId="0" fontId="5" fillId="0" borderId="17" xfId="0" applyFont="1" applyBorder="1" applyAlignment="1" applyProtection="1">
      <alignment horizontal="center" vertical="center" wrapText="1"/>
    </xf>
    <xf numFmtId="9" fontId="5" fillId="0" borderId="0" xfId="0" applyNumberFormat="1" applyFont="1" applyAlignment="1" applyProtection="1">
      <alignment horizontal="center"/>
    </xf>
    <xf numFmtId="44" fontId="5" fillId="0" borderId="0" xfId="27" applyFont="1" applyProtection="1"/>
    <xf numFmtId="5" fontId="5" fillId="0" borderId="0" xfId="0" applyNumberFormat="1" applyFont="1" applyProtection="1"/>
    <xf numFmtId="0" fontId="5" fillId="0" borderId="0" xfId="0" applyFont="1" applyAlignment="1" applyProtection="1">
      <alignment vertical="center"/>
    </xf>
    <xf numFmtId="41" fontId="6" fillId="0" borderId="0" xfId="0" applyNumberFormat="1" applyFont="1" applyAlignment="1" applyProtection="1">
      <alignment vertical="center"/>
    </xf>
    <xf numFmtId="3" fontId="16" fillId="0" borderId="15" xfId="8" applyFont="1" applyFill="1" applyBorder="1" applyAlignment="1" applyProtection="1">
      <alignment horizontal="left" vertical="center" wrapText="1"/>
    </xf>
    <xf numFmtId="44" fontId="5" fillId="0" borderId="0" xfId="0" applyNumberFormat="1" applyFont="1" applyAlignment="1" applyProtection="1">
      <alignment horizontal="right"/>
    </xf>
    <xf numFmtId="165" fontId="5" fillId="0" borderId="9" xfId="0" applyNumberFormat="1" applyFont="1" applyFill="1" applyBorder="1" applyAlignment="1" applyProtection="1">
      <alignment vertical="center"/>
      <protection locked="0"/>
    </xf>
    <xf numFmtId="49" fontId="5" fillId="0" borderId="9" xfId="0" applyNumberFormat="1" applyFont="1" applyBorder="1" applyAlignment="1" applyProtection="1">
      <alignment horizontal="center" vertical="center"/>
      <protection locked="0"/>
    </xf>
    <xf numFmtId="165" fontId="5" fillId="0" borderId="9" xfId="0" applyNumberFormat="1" applyFont="1" applyBorder="1" applyAlignment="1" applyProtection="1">
      <alignment vertical="center"/>
      <protection locked="0"/>
    </xf>
    <xf numFmtId="165" fontId="5" fillId="0" borderId="9" xfId="0" applyNumberFormat="1" applyFont="1" applyBorder="1" applyAlignment="1" applyProtection="1">
      <alignment horizontal="center" vertical="center" wrapText="1"/>
      <protection locked="0"/>
    </xf>
    <xf numFmtId="3" fontId="5" fillId="0" borderId="9" xfId="8" applyFont="1" applyFill="1" applyBorder="1" applyAlignment="1" applyProtection="1">
      <alignment vertical="center" wrapText="1"/>
      <protection locked="0"/>
    </xf>
    <xf numFmtId="0" fontId="6" fillId="0" borderId="9" xfId="0" applyFont="1" applyBorder="1" applyAlignment="1" applyProtection="1">
      <alignment horizontal="center" vertical="center"/>
      <protection locked="0"/>
    </xf>
    <xf numFmtId="0" fontId="5" fillId="0" borderId="0" xfId="0" applyFont="1" applyAlignment="1" applyProtection="1">
      <alignment horizontal="left" vertical="center" wrapText="1" indent="2"/>
    </xf>
    <xf numFmtId="0" fontId="5" fillId="0" borderId="0" xfId="22" applyFont="1" applyFill="1" applyAlignment="1" applyProtection="1">
      <alignment horizontal="center" vertical="center" wrapText="1"/>
    </xf>
    <xf numFmtId="5" fontId="5" fillId="0" borderId="0" xfId="0" applyNumberFormat="1" applyFont="1" applyAlignment="1" applyProtection="1">
      <alignment horizontal="center" vertical="center" wrapText="1"/>
    </xf>
    <xf numFmtId="0" fontId="5" fillId="0" borderId="10" xfId="22" applyFont="1" applyFill="1" applyBorder="1" applyAlignment="1" applyProtection="1">
      <alignment horizontal="center" vertical="center" wrapText="1"/>
    </xf>
    <xf numFmtId="0" fontId="22" fillId="0" borderId="0" xfId="0" applyFont="1" applyAlignment="1" applyProtection="1">
      <alignment horizontal="center" vertical="center"/>
    </xf>
    <xf numFmtId="0" fontId="5"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20" fillId="0" borderId="0" xfId="0" applyFont="1" applyFill="1" applyAlignment="1" applyProtection="1">
      <alignment horizontal="center" vertical="center" wrapText="1"/>
    </xf>
  </cellXfs>
  <cellStyles count="28">
    <cellStyle name="bsbody" xfId="1"/>
    <cellStyle name="bsfoot" xfId="2"/>
    <cellStyle name="bshead" xfId="3"/>
    <cellStyle name="Comma" xfId="4" builtinId="3"/>
    <cellStyle name="Currency" xfId="27" builtinId="4"/>
    <cellStyle name="GenJour#" xfId="5"/>
    <cellStyle name="GenJour1" xfId="6"/>
    <cellStyle name="GenJour2" xfId="7"/>
    <cellStyle name="GenJourBody" xfId="8"/>
    <cellStyle name="GenJourDate" xfId="9"/>
    <cellStyle name="GenJourDes" xfId="10"/>
    <cellStyle name="GenJourFoot" xfId="11"/>
    <cellStyle name="GenJourHead" xfId="12"/>
    <cellStyle name="LedgBody" xfId="13"/>
    <cellStyle name="ledgerwkbk" xfId="14"/>
    <cellStyle name="ledgerwkbk 2" xfId="15"/>
    <cellStyle name="LedgGreen" xfId="16"/>
    <cellStyle name="LedgHead" xfId="17"/>
    <cellStyle name="LedgSide" xfId="18"/>
    <cellStyle name="LedgSide 2" xfId="19"/>
    <cellStyle name="LedgYellow" xfId="20"/>
    <cellStyle name="Normal" xfId="0" builtinId="0"/>
    <cellStyle name="Normal 2" xfId="21"/>
    <cellStyle name="POA" xfId="22"/>
    <cellStyle name="POAanswer" xfId="23"/>
    <cellStyle name="POAhead" xfId="24"/>
    <cellStyle name="trialbody" xfId="25"/>
    <cellStyle name="trialhead" xfId="26"/>
  </cellStyles>
  <dxfs count="24">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F6F7F5"/>
      <rgbColor rgb="004C7C38"/>
      <rgbColor rgb="003366FF"/>
      <rgbColor rgb="0033CCCC"/>
      <rgbColor rgb="00F6F7EC"/>
      <rgbColor rgb="00FDF6E2"/>
      <rgbColor rgb="00E7EDDC"/>
      <rgbColor rgb="00C7D6B5"/>
      <rgbColor rgb="00666699"/>
      <rgbColor rgb="00969696"/>
      <rgbColor rgb="00003366"/>
      <rgbColor rgb="00339966"/>
      <rgbColor rgb="00003300"/>
      <rgbColor rgb="00333300"/>
      <rgbColor rgb="00993300"/>
      <rgbColor rgb="00993366"/>
      <rgbColor rgb="00333399"/>
      <rgbColor rgb="00333333"/>
    </indexedColors>
    <mruColors>
      <color rgb="FF00FF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85"/>
  <sheetViews>
    <sheetView tabSelected="1" workbookViewId="0">
      <selection activeCell="B1" sqref="B1"/>
    </sheetView>
  </sheetViews>
  <sheetFormatPr defaultColWidth="0" defaultRowHeight="12.75" zeroHeight="1"/>
  <cols>
    <col min="1" max="1" width="32.7109375" customWidth="1"/>
    <col min="2" max="2" width="30.140625" customWidth="1"/>
    <col min="3" max="3" width="9.85546875" hidden="1" customWidth="1"/>
    <col min="4" max="16384" width="9.140625" hidden="1"/>
  </cols>
  <sheetData>
    <row r="1" spans="1:2" ht="27" customHeight="1">
      <c r="A1" s="4" t="s">
        <v>9</v>
      </c>
      <c r="B1" s="7" t="s">
        <v>57</v>
      </c>
    </row>
    <row r="2" spans="1:2" ht="27" customHeight="1">
      <c r="A2" s="4" t="s">
        <v>8</v>
      </c>
      <c r="B2" s="6">
        <v>0</v>
      </c>
    </row>
    <row r="3" spans="1:2" ht="27" customHeight="1">
      <c r="A3" s="4" t="s">
        <v>7</v>
      </c>
      <c r="B3" s="5">
        <v>42880</v>
      </c>
    </row>
    <row r="4" spans="1:2">
      <c r="A4" s="4"/>
      <c r="B4" s="33" t="s">
        <v>4</v>
      </c>
    </row>
    <row r="5" spans="1:2" hidden="1"/>
    <row r="6" spans="1:2" ht="38.25" hidden="1" customHeight="1">
      <c r="A6" s="3" t="s">
        <v>6</v>
      </c>
    </row>
    <row r="7" spans="1:2" ht="42.75" hidden="1" customHeight="1"/>
    <row r="8" spans="1:2" ht="35.25" hidden="1" customHeight="1">
      <c r="B8">
        <f>B2/10000</f>
        <v>0</v>
      </c>
    </row>
    <row r="9" spans="1:2" hidden="1">
      <c r="B9">
        <f>TRUNC(B8)</f>
        <v>0</v>
      </c>
    </row>
    <row r="10" spans="1:2" hidden="1">
      <c r="B10">
        <f>B2/1000</f>
        <v>0</v>
      </c>
    </row>
    <row r="11" spans="1:2" hidden="1">
      <c r="B11">
        <f>TRUNC(B10)</f>
        <v>0</v>
      </c>
    </row>
    <row r="12" spans="1:2" hidden="1">
      <c r="B12">
        <f>B11-(B9*10)</f>
        <v>0</v>
      </c>
    </row>
    <row r="13" spans="1:2" hidden="1">
      <c r="B13">
        <f>B2/100</f>
        <v>0</v>
      </c>
    </row>
    <row r="14" spans="1:2" hidden="1">
      <c r="B14">
        <f>TRUNC(B13)</f>
        <v>0</v>
      </c>
    </row>
    <row r="15" spans="1:2" hidden="1">
      <c r="B15">
        <f>B14-(B11*10)</f>
        <v>0</v>
      </c>
    </row>
    <row r="16" spans="1:2" hidden="1">
      <c r="B16">
        <f>B2/10</f>
        <v>0</v>
      </c>
    </row>
    <row r="17" spans="1:3" hidden="1">
      <c r="B17">
        <f>TRUNC(B16)</f>
        <v>0</v>
      </c>
    </row>
    <row r="18" spans="1:3" hidden="1">
      <c r="B18">
        <f>B17-(B14*10)</f>
        <v>0</v>
      </c>
    </row>
    <row r="19" spans="1:3" hidden="1">
      <c r="B19">
        <f>B2</f>
        <v>0</v>
      </c>
    </row>
    <row r="20" spans="1:3" hidden="1">
      <c r="B20">
        <f>TRUNC(B19)</f>
        <v>0</v>
      </c>
    </row>
    <row r="21" spans="1:3" hidden="1">
      <c r="B21">
        <f>B20-(B17*10)</f>
        <v>0</v>
      </c>
    </row>
    <row r="22" spans="1:3" hidden="1"/>
    <row r="23" spans="1:3" hidden="1">
      <c r="B23">
        <f>B9+B12+B15+B18+B21</f>
        <v>0</v>
      </c>
    </row>
    <row r="24" spans="1:3" hidden="1"/>
    <row r="25" spans="1:3" hidden="1"/>
    <row r="26" spans="1:3" hidden="1">
      <c r="A26">
        <v>1</v>
      </c>
      <c r="B26">
        <v>6</v>
      </c>
      <c r="C26">
        <f t="shared" ref="C26:C70" si="0">IF(A26=$B$23,B26,0)</f>
        <v>0</v>
      </c>
    </row>
    <row r="27" spans="1:3" hidden="1">
      <c r="A27">
        <v>2</v>
      </c>
      <c r="B27">
        <v>8</v>
      </c>
      <c r="C27">
        <f t="shared" si="0"/>
        <v>0</v>
      </c>
    </row>
    <row r="28" spans="1:3" hidden="1">
      <c r="A28">
        <v>3</v>
      </c>
      <c r="B28">
        <v>3</v>
      </c>
      <c r="C28">
        <f t="shared" si="0"/>
        <v>0</v>
      </c>
    </row>
    <row r="29" spans="1:3" hidden="1">
      <c r="A29">
        <v>4</v>
      </c>
      <c r="B29">
        <v>4</v>
      </c>
      <c r="C29">
        <f t="shared" si="0"/>
        <v>0</v>
      </c>
    </row>
    <row r="30" spans="1:3" hidden="1">
      <c r="A30">
        <v>5</v>
      </c>
      <c r="B30">
        <v>9</v>
      </c>
      <c r="C30">
        <f t="shared" si="0"/>
        <v>0</v>
      </c>
    </row>
    <row r="31" spans="1:3" hidden="1">
      <c r="A31">
        <v>6</v>
      </c>
      <c r="B31">
        <v>1</v>
      </c>
      <c r="C31">
        <f t="shared" si="0"/>
        <v>0</v>
      </c>
    </row>
    <row r="32" spans="1:3" hidden="1">
      <c r="A32">
        <v>7</v>
      </c>
      <c r="B32">
        <v>2</v>
      </c>
      <c r="C32">
        <f t="shared" si="0"/>
        <v>0</v>
      </c>
    </row>
    <row r="33" spans="1:3" hidden="1">
      <c r="A33">
        <v>8</v>
      </c>
      <c r="B33">
        <v>3</v>
      </c>
      <c r="C33">
        <f t="shared" si="0"/>
        <v>0</v>
      </c>
    </row>
    <row r="34" spans="1:3" hidden="1">
      <c r="A34">
        <v>9</v>
      </c>
      <c r="B34">
        <v>5</v>
      </c>
      <c r="C34">
        <f t="shared" si="0"/>
        <v>0</v>
      </c>
    </row>
    <row r="35" spans="1:3" hidden="1">
      <c r="A35">
        <v>10</v>
      </c>
      <c r="B35">
        <v>7</v>
      </c>
      <c r="C35">
        <f t="shared" si="0"/>
        <v>0</v>
      </c>
    </row>
    <row r="36" spans="1:3" hidden="1">
      <c r="A36">
        <v>11</v>
      </c>
      <c r="B36">
        <v>9</v>
      </c>
      <c r="C36">
        <f t="shared" si="0"/>
        <v>0</v>
      </c>
    </row>
    <row r="37" spans="1:3" hidden="1">
      <c r="A37">
        <v>12</v>
      </c>
      <c r="B37">
        <v>6</v>
      </c>
      <c r="C37">
        <f t="shared" si="0"/>
        <v>0</v>
      </c>
    </row>
    <row r="38" spans="1:3" hidden="1">
      <c r="A38">
        <v>13</v>
      </c>
      <c r="B38">
        <v>6</v>
      </c>
      <c r="C38">
        <f t="shared" si="0"/>
        <v>0</v>
      </c>
    </row>
    <row r="39" spans="1:3" hidden="1">
      <c r="A39">
        <v>14</v>
      </c>
      <c r="B39">
        <v>4</v>
      </c>
      <c r="C39">
        <f t="shared" si="0"/>
        <v>0</v>
      </c>
    </row>
    <row r="40" spans="1:3" hidden="1">
      <c r="A40">
        <v>15</v>
      </c>
      <c r="B40">
        <v>3</v>
      </c>
      <c r="C40">
        <f t="shared" si="0"/>
        <v>0</v>
      </c>
    </row>
    <row r="41" spans="1:3" hidden="1">
      <c r="A41">
        <v>16</v>
      </c>
      <c r="B41">
        <v>2</v>
      </c>
      <c r="C41">
        <f t="shared" si="0"/>
        <v>0</v>
      </c>
    </row>
    <row r="42" spans="1:3" hidden="1">
      <c r="A42">
        <v>17</v>
      </c>
      <c r="B42">
        <v>6</v>
      </c>
      <c r="C42">
        <f t="shared" si="0"/>
        <v>0</v>
      </c>
    </row>
    <row r="43" spans="1:3" hidden="1">
      <c r="A43">
        <v>18</v>
      </c>
      <c r="B43">
        <v>2</v>
      </c>
      <c r="C43">
        <f t="shared" si="0"/>
        <v>0</v>
      </c>
    </row>
    <row r="44" spans="1:3" hidden="1">
      <c r="A44">
        <v>19</v>
      </c>
      <c r="B44">
        <v>1</v>
      </c>
      <c r="C44">
        <f t="shared" si="0"/>
        <v>0</v>
      </c>
    </row>
    <row r="45" spans="1:3" hidden="1">
      <c r="A45">
        <v>20</v>
      </c>
      <c r="B45">
        <v>1</v>
      </c>
      <c r="C45">
        <f t="shared" si="0"/>
        <v>0</v>
      </c>
    </row>
    <row r="46" spans="1:3" hidden="1">
      <c r="A46">
        <v>21</v>
      </c>
      <c r="B46">
        <v>7</v>
      </c>
      <c r="C46">
        <f t="shared" si="0"/>
        <v>0</v>
      </c>
    </row>
    <row r="47" spans="1:3" hidden="1">
      <c r="A47">
        <v>22</v>
      </c>
      <c r="B47">
        <v>9</v>
      </c>
      <c r="C47">
        <f t="shared" si="0"/>
        <v>0</v>
      </c>
    </row>
    <row r="48" spans="1:3" hidden="1">
      <c r="A48">
        <v>23</v>
      </c>
      <c r="B48">
        <v>8</v>
      </c>
      <c r="C48">
        <f t="shared" si="0"/>
        <v>0</v>
      </c>
    </row>
    <row r="49" spans="1:3" hidden="1">
      <c r="A49">
        <v>24</v>
      </c>
      <c r="B49">
        <v>7</v>
      </c>
      <c r="C49">
        <f t="shared" si="0"/>
        <v>0</v>
      </c>
    </row>
    <row r="50" spans="1:3" hidden="1">
      <c r="A50">
        <v>25</v>
      </c>
      <c r="B50">
        <v>3</v>
      </c>
      <c r="C50">
        <f t="shared" si="0"/>
        <v>0</v>
      </c>
    </row>
    <row r="51" spans="1:3" hidden="1">
      <c r="A51">
        <v>26</v>
      </c>
      <c r="B51">
        <v>6</v>
      </c>
      <c r="C51">
        <f t="shared" si="0"/>
        <v>0</v>
      </c>
    </row>
    <row r="52" spans="1:3" hidden="1">
      <c r="A52">
        <v>27</v>
      </c>
      <c r="B52">
        <v>1</v>
      </c>
      <c r="C52">
        <f t="shared" si="0"/>
        <v>0</v>
      </c>
    </row>
    <row r="53" spans="1:3" hidden="1">
      <c r="A53">
        <v>28</v>
      </c>
      <c r="B53">
        <v>2</v>
      </c>
      <c r="C53">
        <f t="shared" si="0"/>
        <v>0</v>
      </c>
    </row>
    <row r="54" spans="1:3" hidden="1">
      <c r="A54">
        <v>29</v>
      </c>
      <c r="B54">
        <v>3</v>
      </c>
      <c r="C54">
        <f t="shared" si="0"/>
        <v>0</v>
      </c>
    </row>
    <row r="55" spans="1:3" hidden="1">
      <c r="A55">
        <v>30</v>
      </c>
      <c r="B55">
        <v>4</v>
      </c>
      <c r="C55">
        <f t="shared" si="0"/>
        <v>0</v>
      </c>
    </row>
    <row r="56" spans="1:3" hidden="1">
      <c r="A56">
        <v>31</v>
      </c>
      <c r="B56">
        <v>5</v>
      </c>
      <c r="C56">
        <f t="shared" si="0"/>
        <v>0</v>
      </c>
    </row>
    <row r="57" spans="1:3" hidden="1">
      <c r="A57">
        <v>32</v>
      </c>
      <c r="B57">
        <v>7</v>
      </c>
      <c r="C57">
        <f t="shared" si="0"/>
        <v>0</v>
      </c>
    </row>
    <row r="58" spans="1:3" hidden="1">
      <c r="A58">
        <v>33</v>
      </c>
      <c r="B58">
        <v>8</v>
      </c>
      <c r="C58">
        <f t="shared" si="0"/>
        <v>0</v>
      </c>
    </row>
    <row r="59" spans="1:3" hidden="1">
      <c r="A59">
        <v>34</v>
      </c>
      <c r="B59">
        <v>9</v>
      </c>
      <c r="C59">
        <f t="shared" si="0"/>
        <v>0</v>
      </c>
    </row>
    <row r="60" spans="1:3" hidden="1">
      <c r="A60">
        <v>35</v>
      </c>
      <c r="B60">
        <v>5</v>
      </c>
      <c r="C60">
        <f t="shared" si="0"/>
        <v>0</v>
      </c>
    </row>
    <row r="61" spans="1:3" hidden="1">
      <c r="A61">
        <v>36</v>
      </c>
      <c r="B61">
        <v>3</v>
      </c>
      <c r="C61">
        <f t="shared" si="0"/>
        <v>0</v>
      </c>
    </row>
    <row r="62" spans="1:3" hidden="1">
      <c r="A62">
        <v>37</v>
      </c>
      <c r="B62">
        <v>5</v>
      </c>
      <c r="C62">
        <f t="shared" si="0"/>
        <v>0</v>
      </c>
    </row>
    <row r="63" spans="1:3" hidden="1">
      <c r="A63">
        <v>38</v>
      </c>
      <c r="B63">
        <v>7</v>
      </c>
      <c r="C63">
        <f t="shared" si="0"/>
        <v>0</v>
      </c>
    </row>
    <row r="64" spans="1:3" hidden="1">
      <c r="A64">
        <v>39</v>
      </c>
      <c r="B64">
        <v>3</v>
      </c>
      <c r="C64">
        <f t="shared" si="0"/>
        <v>0</v>
      </c>
    </row>
    <row r="65" spans="1:9" hidden="1">
      <c r="A65">
        <v>40</v>
      </c>
      <c r="B65">
        <v>6</v>
      </c>
      <c r="C65">
        <f t="shared" si="0"/>
        <v>0</v>
      </c>
    </row>
    <row r="66" spans="1:9" hidden="1">
      <c r="A66">
        <v>41</v>
      </c>
      <c r="B66">
        <v>7</v>
      </c>
      <c r="C66">
        <f t="shared" si="0"/>
        <v>0</v>
      </c>
    </row>
    <row r="67" spans="1:9" hidden="1">
      <c r="A67">
        <v>42</v>
      </c>
      <c r="B67">
        <v>8</v>
      </c>
      <c r="C67">
        <f t="shared" si="0"/>
        <v>0</v>
      </c>
    </row>
    <row r="68" spans="1:9" hidden="1">
      <c r="A68">
        <v>43</v>
      </c>
      <c r="B68">
        <v>2</v>
      </c>
      <c r="C68">
        <f t="shared" si="0"/>
        <v>0</v>
      </c>
    </row>
    <row r="69" spans="1:9" hidden="1">
      <c r="A69">
        <v>44</v>
      </c>
      <c r="B69">
        <v>5</v>
      </c>
      <c r="C69">
        <f t="shared" si="0"/>
        <v>0</v>
      </c>
    </row>
    <row r="70" spans="1:9" hidden="1">
      <c r="A70">
        <v>45</v>
      </c>
      <c r="B70">
        <v>7</v>
      </c>
      <c r="C70">
        <f t="shared" si="0"/>
        <v>0</v>
      </c>
    </row>
    <row r="71" spans="1:9" hidden="1">
      <c r="A71" s="20" t="s">
        <v>10</v>
      </c>
      <c r="C71" s="35">
        <f>SUM(C26:C70)</f>
        <v>0</v>
      </c>
      <c r="D71" s="35">
        <f>(C71*10)+C72</f>
        <v>0</v>
      </c>
      <c r="E71" s="35">
        <f>(D71*10)+D70</f>
        <v>0</v>
      </c>
      <c r="F71" s="35">
        <f>IF((C71+D71+E71)*10&lt;10000,(C71+D71+E71)*10,9434)</f>
        <v>0</v>
      </c>
      <c r="G71" s="35">
        <f>B19</f>
        <v>0</v>
      </c>
      <c r="H71" s="35">
        <f>G71*4</f>
        <v>0</v>
      </c>
    </row>
    <row r="72" spans="1:9" hidden="1">
      <c r="C72" s="35">
        <f>IF(C71&lt;5, C71*2,9)</f>
        <v>0</v>
      </c>
      <c r="D72" s="35">
        <f t="shared" ref="D72:D74" si="1">(C72*10)+C73</f>
        <v>0</v>
      </c>
      <c r="E72" s="35">
        <f>(D72*10)+D70</f>
        <v>0</v>
      </c>
      <c r="F72" s="35">
        <f>IF((C72+D72+E72)*10&lt;10000,(C72+D72+E72)*10,7165)</f>
        <v>0</v>
      </c>
      <c r="G72" s="35">
        <f>G71*2</f>
        <v>0</v>
      </c>
      <c r="H72" s="35">
        <f>H71*2</f>
        <v>0</v>
      </c>
    </row>
    <row r="73" spans="1:9" hidden="1">
      <c r="C73" s="35">
        <f>IF(C71&lt;4,C71*3,2)</f>
        <v>0</v>
      </c>
      <c r="D73" s="35">
        <f t="shared" si="1"/>
        <v>7</v>
      </c>
      <c r="E73" s="35">
        <f t="shared" ref="E73:E74" si="2">(D73*10)+D72</f>
        <v>70</v>
      </c>
      <c r="F73" s="35">
        <f>IF((C73+D73+E73)*10&lt;10000,(C73+D73+E73)*10,3467)</f>
        <v>770</v>
      </c>
      <c r="G73" s="35">
        <f t="shared" ref="G73:H74" si="3">G72*2</f>
        <v>0</v>
      </c>
      <c r="H73" s="35">
        <f t="shared" si="3"/>
        <v>0</v>
      </c>
    </row>
    <row r="74" spans="1:9" hidden="1">
      <c r="C74" s="35">
        <f>IF((C72-C73&gt;0),C72-C73,7)</f>
        <v>7</v>
      </c>
      <c r="D74" s="35">
        <f t="shared" si="1"/>
        <v>73</v>
      </c>
      <c r="E74" s="35">
        <f t="shared" si="2"/>
        <v>737</v>
      </c>
      <c r="F74" s="35">
        <f>IF((C74+D74+E74)*10&lt;10000,(C74+D74+E74)*10,1818)</f>
        <v>8170</v>
      </c>
      <c r="G74" s="35">
        <f t="shared" si="3"/>
        <v>0</v>
      </c>
      <c r="H74" s="35">
        <f t="shared" si="3"/>
        <v>0</v>
      </c>
    </row>
    <row r="75" spans="1:9" hidden="1">
      <c r="C75" s="2">
        <v>3</v>
      </c>
      <c r="D75" s="2"/>
      <c r="E75" s="2"/>
      <c r="F75" s="2"/>
      <c r="G75" s="2"/>
      <c r="H75" s="2"/>
      <c r="I75" s="1"/>
    </row>
    <row r="76" spans="1:9" hidden="1">
      <c r="C76" s="2"/>
      <c r="D76" s="2"/>
      <c r="E76" s="2"/>
      <c r="F76" s="2"/>
      <c r="G76" s="2"/>
      <c r="H76" s="2"/>
      <c r="I76" s="1"/>
    </row>
    <row r="77" spans="1:9" hidden="1">
      <c r="C77" s="35">
        <f>C71*2</f>
        <v>0</v>
      </c>
      <c r="D77" s="35">
        <f t="shared" ref="D77:H77" si="4">D71*2</f>
        <v>0</v>
      </c>
      <c r="E77" s="35">
        <f t="shared" si="4"/>
        <v>0</v>
      </c>
      <c r="F77" s="35">
        <f t="shared" si="4"/>
        <v>0</v>
      </c>
      <c r="G77" s="35">
        <f t="shared" si="4"/>
        <v>0</v>
      </c>
      <c r="H77" s="35">
        <f t="shared" si="4"/>
        <v>0</v>
      </c>
      <c r="I77" s="1"/>
    </row>
    <row r="78" spans="1:9" hidden="1">
      <c r="C78" s="35">
        <f t="shared" ref="C78:H80" si="5">C72*2</f>
        <v>0</v>
      </c>
      <c r="D78" s="35">
        <f t="shared" si="5"/>
        <v>0</v>
      </c>
      <c r="E78" s="35">
        <f t="shared" si="5"/>
        <v>0</v>
      </c>
      <c r="F78" s="35">
        <f t="shared" si="5"/>
        <v>0</v>
      </c>
      <c r="G78" s="35">
        <f t="shared" si="5"/>
        <v>0</v>
      </c>
      <c r="H78" s="35">
        <f t="shared" si="5"/>
        <v>0</v>
      </c>
      <c r="I78" s="1"/>
    </row>
    <row r="79" spans="1:9" hidden="1">
      <c r="C79" s="35">
        <f t="shared" si="5"/>
        <v>0</v>
      </c>
      <c r="D79" s="35">
        <f t="shared" si="5"/>
        <v>14</v>
      </c>
      <c r="E79" s="35">
        <f t="shared" si="5"/>
        <v>140</v>
      </c>
      <c r="F79" s="35">
        <f t="shared" si="5"/>
        <v>1540</v>
      </c>
      <c r="G79" s="35">
        <f t="shared" si="5"/>
        <v>0</v>
      </c>
      <c r="H79" s="35">
        <f t="shared" si="5"/>
        <v>0</v>
      </c>
      <c r="I79" s="1"/>
    </row>
    <row r="80" spans="1:9" hidden="1">
      <c r="C80" s="35">
        <f t="shared" si="5"/>
        <v>14</v>
      </c>
      <c r="D80" s="35">
        <f t="shared" si="5"/>
        <v>146</v>
      </c>
      <c r="E80" s="35">
        <f t="shared" si="5"/>
        <v>1474</v>
      </c>
      <c r="F80" s="35">
        <f t="shared" si="5"/>
        <v>16340</v>
      </c>
      <c r="G80" s="35">
        <f t="shared" si="5"/>
        <v>0</v>
      </c>
      <c r="H80" s="35">
        <f t="shared" si="5"/>
        <v>0</v>
      </c>
      <c r="I80" s="1"/>
    </row>
    <row r="81" spans="2:9" hidden="1">
      <c r="C81" s="1"/>
      <c r="D81" s="1"/>
      <c r="E81" s="1"/>
      <c r="F81" s="1"/>
      <c r="G81" s="1"/>
      <c r="H81" s="1"/>
      <c r="I81" s="1"/>
    </row>
    <row r="82" spans="2:9" hidden="1">
      <c r="C82" s="1"/>
      <c r="D82" s="1"/>
      <c r="E82" s="1"/>
      <c r="F82" s="1"/>
      <c r="G82" s="1"/>
      <c r="H82" s="1"/>
      <c r="I82" s="1"/>
    </row>
    <row r="83" spans="2:9" hidden="1"/>
    <row r="84" spans="2:9" hidden="1"/>
    <row r="85" spans="2:9" hidden="1">
      <c r="B85" s="34" t="s">
        <v>13</v>
      </c>
    </row>
  </sheetData>
  <sheetProtection algorithmName="SHA-512" hashValue="6jyOy1fue4T/SfGl//JoCToXYaxlKAZ/YCpOn2V+hiJf7QMny7ji+XQBb8I9Z4ARLuP/49+Az7eY3qWTOLLYMg==" saltValue="rN3WOQ67lxrOJouxOELo4w==" spinCount="100000" sheet="1" selectLockedCells="1"/>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D126"/>
  <sheetViews>
    <sheetView showGridLines="0" zoomScaleNormal="100" workbookViewId="0"/>
  </sheetViews>
  <sheetFormatPr defaultColWidth="0" defaultRowHeight="12.75" zeroHeight="1"/>
  <cols>
    <col min="1" max="1" width="8" style="9" customWidth="1"/>
    <col min="2" max="2" width="62.140625" style="9" customWidth="1"/>
    <col min="3" max="3" width="3.7109375" style="9" customWidth="1"/>
    <col min="4" max="4" width="15" style="9" customWidth="1"/>
    <col min="5" max="5" width="3.7109375" style="9" customWidth="1"/>
    <col min="6" max="6" width="15" style="9" customWidth="1"/>
    <col min="7" max="7" width="4.28515625" style="9" customWidth="1"/>
    <col min="8" max="9" width="8.85546875" style="9" hidden="1"/>
    <col min="10" max="10" width="18.28515625" style="9" hidden="1"/>
    <col min="11" max="11" width="16.42578125" style="9" hidden="1"/>
    <col min="12" max="12" width="8.85546875" style="9" hidden="1"/>
    <col min="13" max="13" width="16.85546875" style="9" hidden="1"/>
    <col min="14" max="14" width="13.5703125" style="9" hidden="1"/>
    <col min="15" max="15" width="8.85546875" style="9" hidden="1"/>
    <col min="16" max="16" width="16.7109375" style="9" hidden="1"/>
    <col min="17" max="18" width="8.85546875" style="9" hidden="1"/>
    <col min="19" max="19" width="18" style="9" hidden="1"/>
    <col min="20" max="20" width="13.85546875" style="9" hidden="1"/>
    <col min="21" max="21" width="8.85546875" style="9" hidden="1"/>
    <col min="22" max="22" width="13.28515625" style="9" hidden="1"/>
    <col min="23" max="23" width="14.42578125" style="9" hidden="1"/>
    <col min="24" max="24" width="12.5703125" style="9" hidden="1"/>
    <col min="25" max="25" width="15.42578125" style="9" hidden="1"/>
    <col min="26" max="26" width="15" style="9" hidden="1"/>
    <col min="27" max="27" width="8.85546875" style="9" hidden="1"/>
    <col min="28" max="28" width="12.5703125" style="9" hidden="1"/>
    <col min="29" max="29" width="14.85546875" style="9" hidden="1"/>
    <col min="30" max="30" width="15.140625" style="9" hidden="1"/>
    <col min="31" max="31" width="86.5703125" style="9" hidden="1"/>
    <col min="32" max="50" width="8.85546875" style="9" hidden="1"/>
    <col min="51" max="51" width="19.7109375" style="9" hidden="1"/>
    <col min="52" max="52" width="8.85546875" style="9" hidden="1"/>
    <col min="53" max="53" width="12.140625" style="9" hidden="1"/>
    <col min="54" max="54" width="17.7109375" style="9" hidden="1"/>
    <col min="55" max="55" width="11.140625" style="9" hidden="1"/>
    <col min="56" max="56" width="15" style="9" hidden="1"/>
    <col min="57" max="57" width="81.7109375" style="9" hidden="1"/>
    <col min="58" max="78" width="8.85546875" style="9" hidden="1"/>
    <col min="79" max="79" width="126.42578125" style="9" hidden="1"/>
    <col min="80" max="104" width="8.85546875" style="9" hidden="1"/>
    <col min="105" max="105" width="85.7109375" style="9" hidden="1"/>
    <col min="106" max="16384" width="8.85546875" style="9" hidden="1"/>
  </cols>
  <sheetData>
    <row r="1" spans="1:105"/>
    <row r="2" spans="1:105" s="24" customFormat="1" ht="61.5" customHeight="1">
      <c r="A2" s="74" t="s">
        <v>52</v>
      </c>
      <c r="B2" s="74"/>
      <c r="C2" s="74"/>
      <c r="D2" s="74"/>
      <c r="E2" s="74"/>
      <c r="F2" s="74"/>
      <c r="M2" s="25"/>
      <c r="P2" s="26"/>
      <c r="Z2" s="27"/>
      <c r="AB2" s="25"/>
      <c r="AD2" s="28"/>
      <c r="AE2" s="26"/>
      <c r="BX2" s="25"/>
      <c r="CA2" s="26"/>
      <c r="CW2" s="27"/>
      <c r="CX2" s="25"/>
      <c r="DA2" s="26"/>
    </row>
    <row r="3" spans="1:105" s="24" customFormat="1" ht="60.75" customHeight="1">
      <c r="A3" s="77" t="s">
        <v>18</v>
      </c>
      <c r="B3" s="77"/>
      <c r="C3" s="77"/>
      <c r="D3" s="77"/>
      <c r="E3" s="77"/>
      <c r="F3" s="77"/>
      <c r="T3" s="28"/>
      <c r="AB3" s="29"/>
      <c r="AE3" s="26"/>
      <c r="BE3" s="56"/>
      <c r="BX3" s="29"/>
      <c r="CX3" s="29"/>
    </row>
    <row r="4" spans="1:105" s="24" customFormat="1" ht="41.25" customHeight="1">
      <c r="A4" s="74" t="str">
        <f>CONCATENATE(Identification!B1&amp;" Corporation uses the direct write-method and provided the following information for its first two years of operations:")</f>
        <v>enter name Corporation uses the direct write-method and provided the following information for its first two years of operations:</v>
      </c>
      <c r="B4" s="74"/>
      <c r="C4" s="74"/>
      <c r="D4" s="74"/>
      <c r="E4" s="74"/>
      <c r="F4" s="74"/>
      <c r="T4" s="27"/>
      <c r="Z4" s="27"/>
      <c r="AB4" s="25"/>
      <c r="AD4" s="28"/>
      <c r="AE4" s="26"/>
      <c r="BX4" s="25"/>
      <c r="CA4" s="26"/>
      <c r="CE4" s="28"/>
      <c r="CF4" s="28"/>
      <c r="CQ4" s="25"/>
      <c r="CW4" s="27"/>
      <c r="CX4" s="25"/>
      <c r="DA4" s="26"/>
    </row>
    <row r="5" spans="1:105" s="24" customFormat="1" ht="24" customHeight="1">
      <c r="A5" s="37" t="s">
        <v>15</v>
      </c>
      <c r="H5" s="9"/>
      <c r="I5" s="9"/>
      <c r="J5" s="9"/>
      <c r="K5" s="24">
        <f>Identification!C71</f>
        <v>0</v>
      </c>
      <c r="L5" s="24">
        <f>Identification!D71</f>
        <v>0</v>
      </c>
      <c r="M5" s="24">
        <f>Identification!E71</f>
        <v>0</v>
      </c>
      <c r="N5" s="24">
        <f>Identification!F71</f>
        <v>0</v>
      </c>
      <c r="O5" s="24">
        <f>Identification!G71</f>
        <v>0</v>
      </c>
      <c r="P5" s="24">
        <f>Identification!H71</f>
        <v>0</v>
      </c>
      <c r="T5" s="27"/>
      <c r="AB5" s="29"/>
      <c r="AE5" s="26"/>
      <c r="BX5" s="29"/>
      <c r="CE5" s="28"/>
      <c r="CF5" s="28"/>
      <c r="CX5" s="29"/>
    </row>
    <row r="6" spans="1:105" s="24" customFormat="1" ht="24" customHeight="1">
      <c r="A6" s="36" t="s">
        <v>14</v>
      </c>
      <c r="D6" s="38">
        <f>P6*1000</f>
        <v>0</v>
      </c>
      <c r="H6" s="15"/>
      <c r="I6" s="15"/>
      <c r="J6" s="41">
        <f>D6-D7-D8</f>
        <v>0</v>
      </c>
      <c r="K6" s="24">
        <f>Identification!C72</f>
        <v>0</v>
      </c>
      <c r="L6" s="24">
        <f>Identification!D72</f>
        <v>0</v>
      </c>
      <c r="M6" s="24">
        <f>Identification!E72</f>
        <v>0</v>
      </c>
      <c r="N6" s="24">
        <f>Identification!F72</f>
        <v>0</v>
      </c>
      <c r="O6" s="24">
        <f>Identification!G72</f>
        <v>0</v>
      </c>
      <c r="P6" s="24">
        <f>Identification!H72</f>
        <v>0</v>
      </c>
      <c r="T6" s="27"/>
      <c r="AB6" s="29"/>
      <c r="AE6" s="26"/>
      <c r="BX6" s="29"/>
      <c r="CE6" s="28"/>
      <c r="CF6" s="28"/>
      <c r="CX6" s="29"/>
    </row>
    <row r="7" spans="1:105" s="24" customFormat="1" ht="24" customHeight="1">
      <c r="A7" s="36" t="s">
        <v>20</v>
      </c>
      <c r="B7" s="15"/>
      <c r="D7" s="39">
        <f>D6*(L6/100)</f>
        <v>0</v>
      </c>
      <c r="H7" s="15"/>
      <c r="I7" s="15"/>
      <c r="J7" s="15"/>
      <c r="K7" s="24">
        <f>Identification!C73</f>
        <v>0</v>
      </c>
      <c r="L7" s="24">
        <f>Identification!D73</f>
        <v>7</v>
      </c>
      <c r="M7" s="24">
        <f>Identification!E73</f>
        <v>70</v>
      </c>
      <c r="N7" s="24">
        <f>Identification!F73</f>
        <v>770</v>
      </c>
      <c r="O7" s="24">
        <f>Identification!G73</f>
        <v>0</v>
      </c>
      <c r="P7" s="24">
        <f>Identification!H73</f>
        <v>0</v>
      </c>
      <c r="T7" s="27"/>
      <c r="AB7" s="29"/>
      <c r="AE7" s="26"/>
      <c r="BX7" s="29"/>
      <c r="CE7" s="28"/>
      <c r="CF7" s="28"/>
      <c r="CX7" s="29"/>
    </row>
    <row r="8" spans="1:105" s="24" customFormat="1" ht="24" customHeight="1">
      <c r="A8" s="36" t="s">
        <v>16</v>
      </c>
      <c r="B8" s="15"/>
      <c r="D8" s="39">
        <f>D6*(K5/100)</f>
        <v>0</v>
      </c>
      <c r="H8" s="15"/>
      <c r="I8" s="15"/>
      <c r="J8" s="15"/>
      <c r="K8" s="24">
        <f>Identification!C74</f>
        <v>7</v>
      </c>
      <c r="L8" s="24">
        <f>Identification!D74</f>
        <v>73</v>
      </c>
      <c r="M8" s="24">
        <f>Identification!E74</f>
        <v>737</v>
      </c>
      <c r="N8" s="24">
        <f>Identification!F74</f>
        <v>8170</v>
      </c>
      <c r="O8" s="24">
        <f>Identification!G74</f>
        <v>0</v>
      </c>
      <c r="P8" s="24">
        <f>Identification!H74</f>
        <v>0</v>
      </c>
      <c r="T8" s="27"/>
      <c r="AB8" s="29"/>
      <c r="AE8" s="26"/>
      <c r="BX8" s="29"/>
      <c r="CE8" s="28"/>
      <c r="CF8" s="28"/>
      <c r="CX8" s="29"/>
    </row>
    <row r="9" spans="1:105" s="24" customFormat="1" ht="24" customHeight="1">
      <c r="A9" s="36"/>
      <c r="B9" s="15"/>
      <c r="H9" s="15"/>
      <c r="I9" s="15"/>
      <c r="J9" s="15"/>
      <c r="T9" s="27"/>
      <c r="AB9" s="29"/>
      <c r="AE9" s="26"/>
      <c r="BX9" s="29"/>
      <c r="CE9" s="28"/>
      <c r="CF9" s="28"/>
      <c r="CX9" s="29"/>
    </row>
    <row r="10" spans="1:105" s="24" customFormat="1" ht="36" customHeight="1">
      <c r="A10" s="73" t="s">
        <v>19</v>
      </c>
      <c r="B10" s="73"/>
      <c r="D10" s="67">
        <v>0</v>
      </c>
      <c r="E10" s="15"/>
      <c r="F10" s="15"/>
      <c r="H10" s="15"/>
      <c r="I10" s="15"/>
      <c r="J10" s="15"/>
      <c r="T10" s="27"/>
      <c r="AB10" s="29"/>
      <c r="AE10" s="26"/>
      <c r="BX10" s="29"/>
      <c r="CE10" s="28"/>
      <c r="CF10" s="28"/>
      <c r="CX10" s="29"/>
    </row>
    <row r="11" spans="1:105" s="24" customFormat="1" ht="24" customHeight="1">
      <c r="A11" s="36"/>
      <c r="B11" s="15"/>
      <c r="D11" s="40"/>
      <c r="H11" s="15"/>
      <c r="I11" s="15"/>
      <c r="J11" s="15"/>
      <c r="T11" s="27"/>
      <c r="AB11" s="29"/>
      <c r="AE11" s="26"/>
      <c r="BX11" s="29"/>
      <c r="CE11" s="28"/>
      <c r="CF11" s="28"/>
      <c r="CX11" s="29"/>
    </row>
    <row r="12" spans="1:105" s="24" customFormat="1" ht="36" customHeight="1">
      <c r="A12" s="73" t="s">
        <v>23</v>
      </c>
      <c r="B12" s="73"/>
      <c r="D12" s="68"/>
      <c r="E12" s="15"/>
      <c r="F12" s="15"/>
      <c r="H12" s="15"/>
      <c r="I12" s="15"/>
      <c r="J12" s="15"/>
      <c r="K12" s="24" t="s">
        <v>21</v>
      </c>
      <c r="L12" s="24" t="s">
        <v>25</v>
      </c>
      <c r="T12" s="27"/>
      <c r="AB12" s="29"/>
      <c r="AE12" s="26"/>
      <c r="BX12" s="29"/>
      <c r="CE12" s="28"/>
      <c r="CF12" s="28"/>
      <c r="CX12" s="29"/>
    </row>
    <row r="13" spans="1:105" s="24" customFormat="1" ht="21.75" customHeight="1">
      <c r="A13" s="36"/>
      <c r="B13" s="80" t="str">
        <f>IF(D12="no","GAAP requires an allowance method.  The direct write-off method might be used if uncollectibles are immaterial or financial statements are not required to conform with GAAP.  The direct write-off method is generally the only allowable tax method, however.","")</f>
        <v/>
      </c>
      <c r="C13" s="80"/>
      <c r="D13" s="80"/>
      <c r="E13" s="80"/>
      <c r="F13" s="80"/>
      <c r="H13" s="15"/>
      <c r="I13" s="15"/>
      <c r="J13" s="15"/>
      <c r="K13" s="24" t="s">
        <v>22</v>
      </c>
      <c r="L13" s="24" t="s">
        <v>26</v>
      </c>
      <c r="T13" s="27"/>
      <c r="AB13" s="29"/>
      <c r="AE13" s="26"/>
      <c r="BX13" s="29"/>
      <c r="CE13" s="28"/>
      <c r="CF13" s="28"/>
      <c r="CX13" s="29"/>
    </row>
    <row r="14" spans="1:105" s="24" customFormat="1" ht="47.25" customHeight="1">
      <c r="A14" s="76" t="s">
        <v>28</v>
      </c>
      <c r="B14" s="76"/>
      <c r="C14" s="76"/>
      <c r="D14" s="76"/>
      <c r="E14" s="76"/>
      <c r="F14" s="76"/>
      <c r="T14" s="28"/>
      <c r="Z14" s="27"/>
      <c r="AB14" s="25"/>
      <c r="AD14" s="28"/>
      <c r="AE14" s="26"/>
      <c r="BA14" s="9"/>
      <c r="BB14" s="9"/>
      <c r="BC14" s="9"/>
      <c r="BD14" s="9"/>
      <c r="BE14" s="9"/>
      <c r="BF14" s="9"/>
      <c r="BX14" s="25"/>
      <c r="CA14" s="26"/>
      <c r="CW14" s="27"/>
      <c r="CX14" s="25"/>
      <c r="DA14" s="26"/>
    </row>
    <row r="15" spans="1:105" s="24" customFormat="1" ht="24" customHeight="1">
      <c r="A15" s="13" t="s">
        <v>5</v>
      </c>
      <c r="B15" s="13"/>
      <c r="C15" s="13"/>
      <c r="D15" s="13"/>
      <c r="E15" s="13"/>
      <c r="F15" s="14" t="s">
        <v>4</v>
      </c>
      <c r="L15" s="24" t="s">
        <v>12</v>
      </c>
      <c r="P15" s="24" t="str">
        <f>L15</f>
        <v>Accounts Receivable</v>
      </c>
      <c r="T15" s="28"/>
      <c r="AB15" s="29"/>
      <c r="AE15" s="26"/>
      <c r="AY15" s="28"/>
      <c r="AZ15" s="27"/>
      <c r="BB15" s="25"/>
      <c r="BD15" s="28"/>
      <c r="BE15" s="26"/>
      <c r="BX15" s="29"/>
      <c r="CX15" s="29"/>
    </row>
    <row r="16" spans="1:105" s="24" customFormat="1" ht="24" customHeight="1">
      <c r="A16" s="16" t="s">
        <v>0</v>
      </c>
      <c r="B16" s="43" t="s">
        <v>1</v>
      </c>
      <c r="C16" s="16"/>
      <c r="D16" s="43" t="s">
        <v>2</v>
      </c>
      <c r="E16" s="16"/>
      <c r="F16" s="16" t="s">
        <v>3</v>
      </c>
      <c r="J16" s="55" t="s">
        <v>32</v>
      </c>
      <c r="L16" s="24" t="s">
        <v>30</v>
      </c>
      <c r="P16" s="24" t="str">
        <f>L19</f>
        <v>Allowance for Uncollectible Accounts</v>
      </c>
      <c r="T16" s="28"/>
      <c r="AB16" s="29"/>
      <c r="AE16" s="26"/>
      <c r="BB16" s="29"/>
      <c r="BE16" s="26"/>
      <c r="BX16" s="29"/>
      <c r="CX16" s="29"/>
    </row>
    <row r="17" spans="1:105" s="24" customFormat="1" ht="24" customHeight="1">
      <c r="A17" s="42"/>
      <c r="B17" s="44"/>
      <c r="C17" s="65"/>
      <c r="D17" s="52"/>
      <c r="E17" s="46" t="str">
        <f>IF(L18=4,#REF!,"")</f>
        <v/>
      </c>
      <c r="F17" s="53"/>
      <c r="H17" s="15"/>
      <c r="I17" s="15"/>
      <c r="J17" s="55"/>
      <c r="L17" s="24" t="s">
        <v>11</v>
      </c>
      <c r="P17" s="24" t="str">
        <f>L17</f>
        <v>Cash</v>
      </c>
      <c r="T17" s="28"/>
      <c r="AB17" s="29"/>
      <c r="AE17" s="26"/>
      <c r="AY17" s="28"/>
      <c r="AZ17" s="27"/>
      <c r="BB17" s="25"/>
      <c r="BD17" s="28"/>
      <c r="BE17" s="26"/>
      <c r="BX17" s="29"/>
      <c r="CX17" s="29"/>
    </row>
    <row r="18" spans="1:105" s="24" customFormat="1" ht="24" customHeight="1">
      <c r="A18" s="45"/>
      <c r="B18" s="48"/>
      <c r="C18" s="65"/>
      <c r="D18" s="49"/>
      <c r="E18" s="50" t="str">
        <f>IF(L18=4,#REF!,"")</f>
        <v/>
      </c>
      <c r="F18" s="54">
        <f>D17</f>
        <v>0</v>
      </c>
      <c r="H18" s="15"/>
      <c r="L18" s="24" t="s">
        <v>14</v>
      </c>
      <c r="P18" s="24" t="str">
        <f>L18</f>
        <v>Sales</v>
      </c>
      <c r="T18" s="28"/>
      <c r="AB18" s="29"/>
      <c r="AE18" s="26"/>
      <c r="AW18" s="27"/>
      <c r="BB18" s="29"/>
      <c r="BE18" s="26"/>
      <c r="BX18" s="29"/>
      <c r="CX18" s="29"/>
    </row>
    <row r="19" spans="1:105" s="24" customFormat="1" ht="24" customHeight="1">
      <c r="A19" s="17"/>
      <c r="B19" s="47" t="s">
        <v>29</v>
      </c>
      <c r="C19" s="18"/>
      <c r="D19" s="19"/>
      <c r="E19" s="19"/>
      <c r="F19" s="51"/>
      <c r="L19" s="24" t="s">
        <v>31</v>
      </c>
      <c r="P19" s="24" t="str">
        <f>L16</f>
        <v>Uncollectible Accounts Expense</v>
      </c>
      <c r="T19" s="28"/>
      <c r="AB19" s="29"/>
      <c r="AE19" s="26"/>
      <c r="AW19" s="27"/>
      <c r="BB19" s="29"/>
      <c r="BE19" s="26"/>
      <c r="BX19" s="29"/>
      <c r="CX19" s="29"/>
    </row>
    <row r="20" spans="1:105" s="24" customFormat="1" ht="24" customHeight="1">
      <c r="A20" s="12"/>
      <c r="B20" s="56"/>
      <c r="C20" s="56"/>
      <c r="D20" s="56"/>
      <c r="E20" s="56"/>
      <c r="F20" s="56"/>
      <c r="T20" s="28"/>
      <c r="AB20" s="29"/>
      <c r="AE20" s="26"/>
      <c r="AW20" s="27"/>
      <c r="BB20" s="29"/>
      <c r="BE20" s="26"/>
      <c r="BX20" s="29"/>
      <c r="CX20" s="29"/>
    </row>
    <row r="21" spans="1:105" s="24" customFormat="1" ht="24" customHeight="1">
      <c r="A21" s="37" t="s">
        <v>17</v>
      </c>
      <c r="H21" s="9"/>
      <c r="I21" s="9"/>
      <c r="J21" s="9"/>
      <c r="T21" s="27"/>
      <c r="AB21" s="29"/>
      <c r="AE21" s="26"/>
      <c r="BX21" s="29"/>
      <c r="CE21" s="28"/>
      <c r="CF21" s="28"/>
      <c r="CX21" s="29"/>
    </row>
    <row r="22" spans="1:105" s="24" customFormat="1" ht="24" customHeight="1">
      <c r="A22" s="36" t="s">
        <v>14</v>
      </c>
      <c r="D22" s="38">
        <f>P7*1000</f>
        <v>0</v>
      </c>
      <c r="H22" s="15"/>
      <c r="I22" s="15"/>
      <c r="J22" s="15"/>
      <c r="T22" s="27"/>
      <c r="AB22" s="29"/>
      <c r="AE22" s="26"/>
      <c r="BX22" s="29"/>
      <c r="CE22" s="28"/>
      <c r="CF22" s="28"/>
      <c r="CX22" s="29"/>
    </row>
    <row r="23" spans="1:105" s="24" customFormat="1" ht="24" customHeight="1">
      <c r="A23" s="36" t="s">
        <v>20</v>
      </c>
      <c r="D23" s="39">
        <f>D22*(L6/102)</f>
        <v>0</v>
      </c>
      <c r="H23" s="15"/>
      <c r="I23" s="15"/>
      <c r="J23" s="15"/>
      <c r="P23" s="38">
        <f>D22</f>
        <v>0</v>
      </c>
      <c r="T23" s="27"/>
      <c r="AB23" s="29"/>
      <c r="AE23" s="26"/>
      <c r="BX23" s="29"/>
      <c r="CE23" s="28"/>
      <c r="CF23" s="28"/>
      <c r="CX23" s="29"/>
    </row>
    <row r="24" spans="1:105" s="24" customFormat="1" ht="24" customHeight="1">
      <c r="A24" s="36" t="s">
        <v>54</v>
      </c>
      <c r="D24" s="39">
        <f>D6*(K7/100)</f>
        <v>0</v>
      </c>
      <c r="H24" s="15"/>
      <c r="I24" s="15"/>
      <c r="J24" s="15"/>
      <c r="P24" s="39">
        <f>D23</f>
        <v>0</v>
      </c>
      <c r="T24" s="27"/>
      <c r="AB24" s="29"/>
      <c r="AE24" s="26"/>
      <c r="BX24" s="29"/>
      <c r="CE24" s="28"/>
      <c r="CF24" s="28"/>
      <c r="CX24" s="29"/>
    </row>
    <row r="25" spans="1:105" s="24" customFormat="1" ht="24" customHeight="1">
      <c r="A25" s="36" t="s">
        <v>53</v>
      </c>
      <c r="D25" s="39">
        <f>D22*(K5/99)</f>
        <v>0</v>
      </c>
      <c r="H25" s="15"/>
      <c r="I25" s="15"/>
      <c r="J25" s="15"/>
      <c r="P25" s="39">
        <f>D24+D25</f>
        <v>0</v>
      </c>
      <c r="T25" s="27"/>
      <c r="AB25" s="29"/>
      <c r="AE25" s="26"/>
      <c r="BX25" s="29"/>
      <c r="CE25" s="28"/>
      <c r="CF25" s="28"/>
      <c r="CX25" s="29"/>
    </row>
    <row r="26" spans="1:105" s="24" customFormat="1" ht="24" customHeight="1">
      <c r="A26" s="36"/>
      <c r="B26" s="15"/>
      <c r="H26" s="15"/>
      <c r="I26" s="15"/>
      <c r="J26" s="15"/>
      <c r="P26" s="39">
        <f>D24</f>
        <v>0</v>
      </c>
      <c r="T26" s="27"/>
      <c r="AB26" s="29"/>
      <c r="AE26" s="26"/>
      <c r="BX26" s="29"/>
      <c r="CE26" s="28"/>
      <c r="CF26" s="28"/>
      <c r="CX26" s="29"/>
    </row>
    <row r="27" spans="1:105" s="24" customFormat="1" ht="36" customHeight="1">
      <c r="A27" s="73" t="s">
        <v>33</v>
      </c>
      <c r="B27" s="73"/>
      <c r="D27" s="69">
        <v>0</v>
      </c>
      <c r="E27" s="15"/>
      <c r="F27" s="15"/>
      <c r="H27" s="15"/>
      <c r="I27" s="15"/>
      <c r="J27" s="15"/>
      <c r="P27" s="39">
        <f>D25</f>
        <v>0</v>
      </c>
      <c r="T27" s="27"/>
      <c r="AB27" s="29"/>
      <c r="AE27" s="26"/>
      <c r="BX27" s="29"/>
      <c r="CE27" s="28"/>
      <c r="CF27" s="28"/>
      <c r="CX27" s="29"/>
    </row>
    <row r="28" spans="1:105" s="24" customFormat="1" ht="24" customHeight="1">
      <c r="A28" s="36"/>
      <c r="B28" s="15"/>
      <c r="D28" s="40"/>
      <c r="H28" s="15"/>
      <c r="I28" s="15"/>
      <c r="J28" s="15"/>
      <c r="K28" s="24" t="s">
        <v>22</v>
      </c>
      <c r="L28" s="24" t="s">
        <v>26</v>
      </c>
      <c r="P28" s="39">
        <f>D8</f>
        <v>0</v>
      </c>
      <c r="T28" s="27"/>
      <c r="AB28" s="29"/>
      <c r="AE28" s="26"/>
      <c r="BX28" s="29"/>
      <c r="CE28" s="28"/>
      <c r="CF28" s="28"/>
      <c r="CX28" s="29"/>
    </row>
    <row r="29" spans="1:105" s="24" customFormat="1" ht="36" customHeight="1">
      <c r="A29" s="73" t="s">
        <v>24</v>
      </c>
      <c r="B29" s="73"/>
      <c r="D29" s="70"/>
      <c r="E29" s="15"/>
      <c r="F29" s="15"/>
      <c r="H29" s="15"/>
      <c r="I29" s="15"/>
      <c r="J29" s="15"/>
      <c r="L29" s="24" t="s">
        <v>27</v>
      </c>
      <c r="T29" s="27"/>
      <c r="AB29" s="29"/>
      <c r="AE29" s="26"/>
      <c r="BX29" s="29"/>
      <c r="CE29" s="28"/>
      <c r="CF29" s="28"/>
      <c r="CX29" s="29"/>
    </row>
    <row r="30" spans="1:105" s="24" customFormat="1" ht="22.5" customHeight="1">
      <c r="A30" s="36"/>
      <c r="B30" s="80" t="str">
        <f>IF(D29="Poor matching","The direct-write off method delays recognition of uncollectible accounts until years subsequent to the sales that produced them, thereby mismatching expenses with revenues.  This can initially overstate income.","")</f>
        <v/>
      </c>
      <c r="C30" s="80"/>
      <c r="D30" s="80"/>
      <c r="E30" s="80"/>
      <c r="F30" s="80"/>
      <c r="H30" s="15"/>
      <c r="I30" s="15"/>
      <c r="J30" s="15"/>
      <c r="L30" s="24" t="s">
        <v>25</v>
      </c>
      <c r="T30" s="27"/>
      <c r="AB30" s="29"/>
      <c r="AE30" s="26"/>
      <c r="BX30" s="29"/>
      <c r="CE30" s="28"/>
      <c r="CF30" s="28"/>
      <c r="CX30" s="29"/>
    </row>
    <row r="31" spans="1:105" s="24" customFormat="1" ht="33" customHeight="1">
      <c r="A31" s="76" t="s">
        <v>34</v>
      </c>
      <c r="B31" s="76"/>
      <c r="C31" s="76"/>
      <c r="D31" s="76"/>
      <c r="E31" s="76"/>
      <c r="F31" s="76"/>
      <c r="T31" s="28"/>
      <c r="Z31" s="27"/>
      <c r="AB31" s="25"/>
      <c r="AD31" s="28"/>
      <c r="AE31" s="26"/>
      <c r="BA31" s="9"/>
      <c r="BB31" s="9"/>
      <c r="BC31" s="9"/>
      <c r="BD31" s="9"/>
      <c r="BE31" s="9"/>
      <c r="BF31" s="9"/>
      <c r="BX31" s="25"/>
      <c r="CA31" s="26"/>
      <c r="CW31" s="27"/>
      <c r="CX31" s="25"/>
      <c r="DA31" s="26"/>
    </row>
    <row r="32" spans="1:105" s="24" customFormat="1" ht="24" customHeight="1">
      <c r="A32" s="13" t="s">
        <v>5</v>
      </c>
      <c r="B32" s="13"/>
      <c r="C32" s="13"/>
      <c r="D32" s="13"/>
      <c r="E32" s="13"/>
      <c r="F32" s="14" t="s">
        <v>4</v>
      </c>
      <c r="L32" s="24" t="s">
        <v>12</v>
      </c>
      <c r="P32" s="24" t="str">
        <f>L32</f>
        <v>Accounts Receivable</v>
      </c>
      <c r="T32" s="28"/>
      <c r="AB32" s="29"/>
      <c r="AE32" s="26"/>
      <c r="AY32" s="28"/>
      <c r="AZ32" s="27"/>
      <c r="BB32" s="25"/>
      <c r="BD32" s="28"/>
      <c r="BE32" s="26"/>
      <c r="BX32" s="29"/>
      <c r="CX32" s="29"/>
    </row>
    <row r="33" spans="1:105" s="24" customFormat="1" ht="24" customHeight="1">
      <c r="A33" s="16" t="s">
        <v>0</v>
      </c>
      <c r="B33" s="43" t="s">
        <v>1</v>
      </c>
      <c r="C33" s="16"/>
      <c r="D33" s="43" t="s">
        <v>2</v>
      </c>
      <c r="E33" s="16"/>
      <c r="F33" s="16" t="s">
        <v>3</v>
      </c>
      <c r="J33" s="55" t="s">
        <v>32</v>
      </c>
      <c r="L33" s="24" t="s">
        <v>30</v>
      </c>
      <c r="P33" s="24" t="str">
        <f>L36</f>
        <v>Allowance for Uncollectible Accounts</v>
      </c>
      <c r="T33" s="28"/>
      <c r="AB33" s="29"/>
      <c r="AE33" s="26"/>
      <c r="BB33" s="29"/>
      <c r="BE33" s="26"/>
      <c r="BX33" s="29"/>
      <c r="CX33" s="29"/>
    </row>
    <row r="34" spans="1:105" s="24" customFormat="1" ht="24" customHeight="1">
      <c r="A34" s="42"/>
      <c r="B34" s="44"/>
      <c r="C34" s="65"/>
      <c r="D34" s="52"/>
      <c r="E34" s="46" t="str">
        <f>IF(L35=4,#REF!,"")</f>
        <v/>
      </c>
      <c r="F34" s="53"/>
      <c r="H34" s="15"/>
      <c r="I34" s="15"/>
      <c r="J34" s="55"/>
      <c r="L34" s="24" t="s">
        <v>11</v>
      </c>
      <c r="P34" s="24" t="str">
        <f>L34</f>
        <v>Cash</v>
      </c>
      <c r="T34" s="28"/>
      <c r="AB34" s="29"/>
      <c r="AE34" s="26"/>
      <c r="AY34" s="28"/>
      <c r="AZ34" s="27"/>
      <c r="BB34" s="25"/>
      <c r="BD34" s="28"/>
      <c r="BE34" s="26"/>
      <c r="BX34" s="29"/>
      <c r="CX34" s="29"/>
    </row>
    <row r="35" spans="1:105" s="24" customFormat="1" ht="24" customHeight="1">
      <c r="A35" s="45"/>
      <c r="B35" s="48"/>
      <c r="C35" s="65"/>
      <c r="D35" s="49"/>
      <c r="E35" s="50" t="str">
        <f>IF(L35=4,#REF!,"")</f>
        <v/>
      </c>
      <c r="F35" s="54">
        <f>D34</f>
        <v>0</v>
      </c>
      <c r="H35" s="15"/>
      <c r="L35" s="24" t="s">
        <v>14</v>
      </c>
      <c r="P35" s="24" t="str">
        <f>L35</f>
        <v>Sales</v>
      </c>
      <c r="T35" s="28"/>
      <c r="AB35" s="29"/>
      <c r="AE35" s="26"/>
      <c r="AW35" s="27"/>
      <c r="BB35" s="29"/>
      <c r="BE35" s="26"/>
      <c r="BX35" s="29"/>
      <c r="CX35" s="29"/>
    </row>
    <row r="36" spans="1:105" s="24" customFormat="1" ht="24" customHeight="1">
      <c r="A36" s="17"/>
      <c r="B36" s="47" t="s">
        <v>29</v>
      </c>
      <c r="C36" s="18"/>
      <c r="D36" s="19"/>
      <c r="E36" s="19"/>
      <c r="F36" s="51"/>
      <c r="L36" s="24" t="s">
        <v>31</v>
      </c>
      <c r="P36" s="24" t="str">
        <f>L33</f>
        <v>Uncollectible Accounts Expense</v>
      </c>
      <c r="T36" s="28"/>
      <c r="AB36" s="29"/>
      <c r="AE36" s="26"/>
      <c r="AW36" s="27"/>
      <c r="BB36" s="29"/>
      <c r="BE36" s="26"/>
      <c r="BX36" s="29"/>
      <c r="CX36" s="29"/>
    </row>
    <row r="37" spans="1:105" s="24" customFormat="1" ht="24" customHeight="1">
      <c r="A37" s="12"/>
      <c r="B37" s="56"/>
      <c r="C37" s="56"/>
      <c r="D37" s="56"/>
      <c r="E37" s="56"/>
      <c r="F37" s="56"/>
      <c r="T37" s="28"/>
      <c r="AB37" s="29"/>
      <c r="AE37" s="26"/>
      <c r="AW37" s="27"/>
      <c r="BB37" s="29"/>
      <c r="BE37" s="26"/>
      <c r="BX37" s="29"/>
      <c r="CX37" s="29"/>
    </row>
    <row r="38" spans="1:105" s="24" customFormat="1" ht="24" customHeight="1">
      <c r="T38" s="27"/>
      <c r="AB38" s="29"/>
      <c r="AE38" s="26"/>
      <c r="BX38" s="29"/>
      <c r="CE38" s="28"/>
      <c r="CF38" s="28"/>
      <c r="CX38" s="29"/>
    </row>
    <row r="39" spans="1:105" s="24" customFormat="1" ht="24" customHeight="1">
      <c r="A39" s="77" t="s">
        <v>55</v>
      </c>
      <c r="B39" s="77"/>
      <c r="C39" s="77"/>
      <c r="D39" s="77"/>
      <c r="E39" s="77"/>
      <c r="F39" s="77"/>
      <c r="K39" s="24" t="s">
        <v>4</v>
      </c>
      <c r="T39" s="28"/>
      <c r="AB39" s="29"/>
      <c r="AE39" s="26"/>
      <c r="BX39" s="29"/>
      <c r="CE39" s="28"/>
      <c r="CF39" s="28"/>
      <c r="CX39" s="29"/>
    </row>
    <row r="40" spans="1:105" s="24" customFormat="1" ht="66" customHeight="1">
      <c r="A40" s="74" t="str">
        <f>CONCATENATE(Identification!B1&amp;" Corporation uses an aging method to determine the allowance for uncollectibles.  Additional information follows.")</f>
        <v>enter name Corporation uses an aging method to determine the allowance for uncollectibles.  Additional information follows.</v>
      </c>
      <c r="B40" s="74"/>
      <c r="C40" s="74"/>
      <c r="D40" s="74"/>
      <c r="E40" s="74"/>
      <c r="F40" s="74"/>
      <c r="T40" s="28"/>
      <c r="Z40" s="27"/>
      <c r="AB40" s="25"/>
      <c r="AD40" s="28"/>
      <c r="AE40" s="26"/>
      <c r="BA40" s="9"/>
      <c r="BB40" s="9"/>
      <c r="BC40" s="9"/>
      <c r="BD40" s="9"/>
      <c r="BE40" s="9"/>
      <c r="BF40" s="9"/>
      <c r="BX40" s="25"/>
      <c r="CA40" s="26"/>
      <c r="CW40" s="27"/>
      <c r="CX40" s="25"/>
      <c r="DA40" s="26"/>
    </row>
    <row r="41" spans="1:105" s="24" customFormat="1" ht="39" customHeight="1">
      <c r="A41" s="58" t="s">
        <v>41</v>
      </c>
      <c r="D41" s="59" t="s">
        <v>39</v>
      </c>
      <c r="F41" s="59" t="s">
        <v>40</v>
      </c>
      <c r="T41" s="28"/>
      <c r="AB41" s="29"/>
      <c r="AE41" s="26"/>
      <c r="AY41" s="28"/>
      <c r="AZ41" s="27"/>
      <c r="BB41" s="25"/>
      <c r="BD41" s="28"/>
      <c r="BE41" s="26"/>
      <c r="BX41" s="29"/>
      <c r="CX41" s="29"/>
    </row>
    <row r="42" spans="1:105" s="24" customFormat="1" ht="24" customHeight="1">
      <c r="A42" s="36" t="s">
        <v>35</v>
      </c>
      <c r="D42" s="38">
        <f>D6*0.1</f>
        <v>0</v>
      </c>
      <c r="F42" s="60">
        <f>K5/100</f>
        <v>0</v>
      </c>
      <c r="K42" s="38">
        <f>D42*F42</f>
        <v>0</v>
      </c>
      <c r="N42" s="38">
        <f>D42*0.03</f>
        <v>0</v>
      </c>
      <c r="O42" s="62" t="str">
        <f>TEXT(N42,"$##,##0")</f>
        <v>$0</v>
      </c>
      <c r="T42" s="28"/>
      <c r="AB42" s="29"/>
      <c r="AE42" s="26"/>
      <c r="BB42" s="29"/>
      <c r="BE42" s="26"/>
      <c r="BX42" s="29"/>
      <c r="CX42" s="29"/>
    </row>
    <row r="43" spans="1:105" s="24" customFormat="1" ht="24" customHeight="1">
      <c r="A43" s="36" t="s">
        <v>36</v>
      </c>
      <c r="B43" s="15"/>
      <c r="D43" s="39">
        <f>D42/2</f>
        <v>0</v>
      </c>
      <c r="F43" s="60">
        <f>F42*3</f>
        <v>0</v>
      </c>
      <c r="H43" s="15"/>
      <c r="I43" s="15"/>
      <c r="K43" s="38">
        <f t="shared" ref="K43:K45" si="0">D43*F43</f>
        <v>0</v>
      </c>
      <c r="T43" s="28"/>
      <c r="AB43" s="29"/>
      <c r="AE43" s="26"/>
      <c r="AY43" s="28"/>
      <c r="AZ43" s="27"/>
      <c r="BB43" s="25"/>
      <c r="BD43" s="28"/>
      <c r="BE43" s="26"/>
      <c r="BX43" s="29"/>
      <c r="CX43" s="29"/>
    </row>
    <row r="44" spans="1:105" s="24" customFormat="1" ht="24" customHeight="1">
      <c r="A44" s="36" t="s">
        <v>37</v>
      </c>
      <c r="B44" s="15"/>
      <c r="D44" s="39">
        <f>D42/6</f>
        <v>0</v>
      </c>
      <c r="F44" s="60">
        <f>F42*5</f>
        <v>0</v>
      </c>
      <c r="H44" s="15"/>
      <c r="K44" s="38">
        <f t="shared" si="0"/>
        <v>0</v>
      </c>
      <c r="T44" s="28"/>
      <c r="AB44" s="29"/>
      <c r="AE44" s="26"/>
      <c r="AW44" s="27"/>
      <c r="BB44" s="29"/>
      <c r="BE44" s="26"/>
      <c r="BX44" s="29"/>
      <c r="CX44" s="29"/>
    </row>
    <row r="45" spans="1:105" s="24" customFormat="1" ht="24" customHeight="1">
      <c r="A45" s="36" t="s">
        <v>38</v>
      </c>
      <c r="B45" s="15"/>
      <c r="D45" s="39">
        <f>D42/15</f>
        <v>0</v>
      </c>
      <c r="F45" s="60">
        <f>F42*10</f>
        <v>0</v>
      </c>
      <c r="K45" s="38">
        <f t="shared" si="0"/>
        <v>0</v>
      </c>
      <c r="M45" s="61">
        <f>N42*3/2</f>
        <v>0</v>
      </c>
      <c r="N45" s="62" t="str">
        <f>TEXT(M45,"$##,##0")</f>
        <v>$0</v>
      </c>
      <c r="T45" s="28"/>
      <c r="AB45" s="29"/>
      <c r="AE45" s="26"/>
      <c r="AW45" s="27"/>
      <c r="BB45" s="29"/>
      <c r="BE45" s="26"/>
      <c r="BX45" s="29"/>
      <c r="CX45" s="29"/>
    </row>
    <row r="46" spans="1:105" s="24" customFormat="1" ht="66" customHeight="1">
      <c r="A46" s="75" t="str">
        <f>CONCATENATE("The beginning of year balance in the allowance account was "&amp;N45&amp;".  During the year specific accounts totaling "&amp;O42&amp;" were written off as definitively not able to be collected." )</f>
        <v>The beginning of year balance in the allowance account was $0.  During the year specific accounts totaling $0 were written off as definitively not able to be collected.</v>
      </c>
      <c r="B46" s="75"/>
      <c r="C46" s="75"/>
      <c r="D46" s="75"/>
      <c r="E46" s="75"/>
      <c r="F46" s="75"/>
      <c r="K46" s="38">
        <f>SUM(K42:K45)</f>
        <v>0</v>
      </c>
      <c r="T46" s="28"/>
      <c r="AB46" s="29"/>
      <c r="AE46" s="26"/>
      <c r="AW46" s="27"/>
      <c r="BB46" s="29"/>
      <c r="BE46" s="26"/>
      <c r="BX46" s="29"/>
      <c r="CX46" s="29"/>
    </row>
    <row r="47" spans="1:105" s="24" customFormat="1" ht="52.5" customHeight="1">
      <c r="A47" s="76" t="s">
        <v>42</v>
      </c>
      <c r="B47" s="76"/>
      <c r="C47" s="76"/>
      <c r="D47" s="76"/>
      <c r="E47" s="76"/>
      <c r="F47" s="76"/>
      <c r="M47" s="25"/>
      <c r="P47" s="26"/>
      <c r="T47" s="28"/>
      <c r="Z47" s="27"/>
      <c r="AB47" s="25"/>
      <c r="AD47" s="28"/>
      <c r="AE47" s="26"/>
      <c r="AW47" s="27"/>
      <c r="BB47" s="29"/>
      <c r="BE47" s="26"/>
      <c r="BX47" s="25"/>
      <c r="CA47" s="26"/>
      <c r="CW47" s="27"/>
      <c r="CX47" s="25"/>
      <c r="DA47" s="26"/>
    </row>
    <row r="48" spans="1:105" s="24" customFormat="1" ht="24" customHeight="1">
      <c r="A48" s="13" t="s">
        <v>5</v>
      </c>
      <c r="B48" s="13"/>
      <c r="C48" s="13"/>
      <c r="D48" s="13"/>
      <c r="E48" s="13"/>
      <c r="F48" s="14" t="s">
        <v>4</v>
      </c>
      <c r="H48" s="15"/>
      <c r="K48" s="28"/>
      <c r="M48" s="28">
        <f>K46-M45+N42</f>
        <v>0</v>
      </c>
      <c r="X48" s="30"/>
      <c r="Y48" s="27"/>
      <c r="Z48" s="28"/>
      <c r="BB48" s="29"/>
      <c r="BE48" s="26"/>
      <c r="CX48" s="29"/>
    </row>
    <row r="49" spans="1:108" s="24" customFormat="1" ht="24" customHeight="1">
      <c r="A49" s="16" t="s">
        <v>0</v>
      </c>
      <c r="B49" s="43" t="s">
        <v>1</v>
      </c>
      <c r="C49" s="16"/>
      <c r="D49" s="43" t="s">
        <v>2</v>
      </c>
      <c r="E49" s="16"/>
      <c r="F49" s="16" t="s">
        <v>3</v>
      </c>
      <c r="K49" s="28"/>
      <c r="AC49" s="28"/>
      <c r="BB49" s="29"/>
      <c r="BE49" s="26"/>
      <c r="CX49" s="29"/>
    </row>
    <row r="50" spans="1:108" s="24" customFormat="1" ht="24" customHeight="1">
      <c r="A50" s="42"/>
      <c r="B50" s="44"/>
      <c r="C50" s="65"/>
      <c r="D50" s="71">
        <v>0</v>
      </c>
      <c r="E50" s="46" t="str">
        <f>IF(L51=4,#REF!,"")</f>
        <v/>
      </c>
      <c r="F50" s="53"/>
      <c r="J50" s="38">
        <f>ROUND(N42,0)</f>
        <v>0</v>
      </c>
      <c r="K50" s="28"/>
      <c r="AB50" s="28"/>
      <c r="AC50" s="28"/>
      <c r="BB50" s="29"/>
      <c r="BE50" s="26"/>
      <c r="CX50" s="29"/>
    </row>
    <row r="51" spans="1:108" s="24" customFormat="1" ht="24" customHeight="1">
      <c r="A51" s="45"/>
      <c r="B51" s="48"/>
      <c r="C51" s="65"/>
      <c r="D51" s="49"/>
      <c r="E51" s="50" t="str">
        <f>IF(L51=4,#REF!,"")</f>
        <v/>
      </c>
      <c r="F51" s="54">
        <f>D50</f>
        <v>0</v>
      </c>
      <c r="K51" s="28"/>
      <c r="AB51" s="28"/>
      <c r="AC51" s="28"/>
      <c r="BB51" s="29"/>
      <c r="BE51" s="26"/>
      <c r="CX51" s="29"/>
    </row>
    <row r="52" spans="1:108" ht="24" customHeight="1">
      <c r="A52" s="17"/>
      <c r="B52" s="47" t="s">
        <v>29</v>
      </c>
      <c r="C52" s="18"/>
      <c r="D52" s="19"/>
      <c r="E52" s="19"/>
      <c r="F52" s="51"/>
      <c r="G52" s="24"/>
      <c r="H52" s="8"/>
      <c r="K52" s="23"/>
      <c r="AB52" s="31"/>
      <c r="AC52" s="28"/>
      <c r="BA52" s="24"/>
      <c r="BB52" s="29"/>
      <c r="BC52" s="24"/>
      <c r="BD52" s="24"/>
      <c r="BE52" s="26"/>
      <c r="BF52" s="24"/>
      <c r="CX52" s="29"/>
      <c r="CY52" s="24"/>
      <c r="CZ52" s="24"/>
      <c r="DA52" s="24"/>
      <c r="DB52" s="24"/>
      <c r="DC52" s="24"/>
      <c r="DD52" s="24"/>
    </row>
    <row r="53" spans="1:108" s="24" customFormat="1" ht="74.25" customHeight="1">
      <c r="A53" s="76" t="s">
        <v>45</v>
      </c>
      <c r="B53" s="76"/>
      <c r="C53" s="76"/>
      <c r="D53" s="76"/>
      <c r="E53" s="76"/>
      <c r="F53" s="76"/>
      <c r="M53" s="25"/>
      <c r="P53" s="26"/>
      <c r="T53" s="28"/>
      <c r="Z53" s="27"/>
      <c r="AB53" s="25"/>
      <c r="AD53" s="28"/>
      <c r="AE53" s="26"/>
      <c r="AW53" s="27"/>
      <c r="BB53" s="29"/>
      <c r="BE53" s="26"/>
      <c r="BX53" s="25"/>
      <c r="CA53" s="26"/>
      <c r="CW53" s="27"/>
      <c r="CX53" s="25"/>
      <c r="DA53" s="26"/>
    </row>
    <row r="54" spans="1:108" s="24" customFormat="1" ht="24" customHeight="1">
      <c r="A54" s="13" t="s">
        <v>5</v>
      </c>
      <c r="B54" s="13"/>
      <c r="C54" s="13"/>
      <c r="D54" s="13"/>
      <c r="E54" s="13"/>
      <c r="F54" s="14" t="s">
        <v>4</v>
      </c>
      <c r="H54" s="15"/>
      <c r="K54" s="28"/>
      <c r="X54" s="30"/>
      <c r="Y54" s="27"/>
      <c r="Z54" s="28"/>
      <c r="BB54" s="29"/>
      <c r="BE54" s="26"/>
      <c r="CX54" s="29"/>
    </row>
    <row r="55" spans="1:108" s="24" customFormat="1" ht="24" customHeight="1">
      <c r="A55" s="16" t="s">
        <v>0</v>
      </c>
      <c r="B55" s="43" t="s">
        <v>1</v>
      </c>
      <c r="C55" s="16"/>
      <c r="D55" s="43" t="s">
        <v>2</v>
      </c>
      <c r="E55" s="16"/>
      <c r="F55" s="16" t="s">
        <v>3</v>
      </c>
      <c r="K55" s="28"/>
      <c r="AC55" s="28"/>
      <c r="BB55" s="29"/>
      <c r="BE55" s="26"/>
      <c r="CX55" s="29"/>
    </row>
    <row r="56" spans="1:108" s="24" customFormat="1" ht="24" customHeight="1">
      <c r="A56" s="42"/>
      <c r="B56" s="44"/>
      <c r="C56" s="65"/>
      <c r="D56" s="71">
        <v>0</v>
      </c>
      <c r="E56" s="46" t="str">
        <f>IF(L57=4,#REF!,"")</f>
        <v/>
      </c>
      <c r="F56" s="53"/>
      <c r="J56" s="38">
        <f>ROUND(M48,0)</f>
        <v>0</v>
      </c>
      <c r="K56" s="28"/>
      <c r="AB56" s="28"/>
      <c r="AC56" s="28"/>
      <c r="BB56" s="29"/>
      <c r="BE56" s="26"/>
      <c r="CX56" s="29"/>
    </row>
    <row r="57" spans="1:108" s="24" customFormat="1" ht="24" customHeight="1">
      <c r="A57" s="45"/>
      <c r="B57" s="48"/>
      <c r="C57" s="65"/>
      <c r="D57" s="49"/>
      <c r="E57" s="50" t="str">
        <f>IF(L57=4,#REF!,"")</f>
        <v/>
      </c>
      <c r="F57" s="54">
        <f>D56</f>
        <v>0</v>
      </c>
      <c r="K57" s="28"/>
      <c r="AB57" s="28"/>
      <c r="AC57" s="28"/>
      <c r="BB57" s="29"/>
      <c r="BE57" s="26"/>
      <c r="CX57" s="29"/>
    </row>
    <row r="58" spans="1:108" ht="24" customHeight="1">
      <c r="A58" s="17"/>
      <c r="B58" s="47" t="s">
        <v>43</v>
      </c>
      <c r="C58" s="18"/>
      <c r="D58" s="19"/>
      <c r="E58" s="19"/>
      <c r="F58" s="51"/>
      <c r="G58" s="24"/>
      <c r="H58" s="8"/>
      <c r="K58" s="23"/>
      <c r="AB58" s="31"/>
      <c r="AC58" s="28"/>
      <c r="BA58" s="24"/>
      <c r="BB58" s="29"/>
      <c r="BC58" s="24"/>
      <c r="BD58" s="24"/>
      <c r="BE58" s="26"/>
      <c r="BF58" s="24"/>
      <c r="CX58" s="29"/>
      <c r="CY58" s="24"/>
      <c r="CZ58" s="24"/>
      <c r="DA58" s="24"/>
      <c r="DB58" s="24"/>
      <c r="DC58" s="24"/>
      <c r="DD58" s="24"/>
    </row>
    <row r="59" spans="1:108" s="57" customFormat="1" ht="24" customHeight="1">
      <c r="A59" s="9"/>
      <c r="B59" s="9"/>
      <c r="C59" s="9"/>
      <c r="D59" s="9"/>
      <c r="E59" s="9"/>
      <c r="F59" s="9"/>
      <c r="G59" s="9"/>
      <c r="H59" s="9"/>
      <c r="I59" s="9"/>
      <c r="J59" s="9"/>
      <c r="K59" s="21"/>
      <c r="AB59" s="32"/>
      <c r="AC59" s="28"/>
      <c r="BA59" s="24"/>
      <c r="BB59" s="29"/>
      <c r="BC59" s="24"/>
      <c r="BD59" s="24"/>
      <c r="BE59" s="26"/>
      <c r="BF59" s="24"/>
      <c r="CX59" s="25"/>
      <c r="CY59" s="24"/>
      <c r="CZ59" s="24"/>
      <c r="DA59" s="26"/>
      <c r="DB59" s="24"/>
      <c r="DC59" s="24"/>
      <c r="DD59" s="24"/>
    </row>
    <row r="60" spans="1:108" s="57" customFormat="1" ht="34.5" customHeight="1">
      <c r="A60" s="78" t="s">
        <v>49</v>
      </c>
      <c r="B60" s="78"/>
      <c r="C60" s="78"/>
      <c r="D60" s="78"/>
      <c r="G60" s="9"/>
      <c r="H60" s="9"/>
      <c r="I60" s="9"/>
      <c r="J60" s="9"/>
      <c r="N60" s="10"/>
      <c r="O60" s="10"/>
      <c r="P60" s="10"/>
      <c r="Q60" s="10"/>
      <c r="R60" s="10"/>
      <c r="S60" s="10"/>
      <c r="T60" s="10"/>
      <c r="U60" s="22"/>
      <c r="V60" s="22"/>
      <c r="W60" s="22"/>
      <c r="X60" s="11"/>
      <c r="Y60" s="11"/>
      <c r="Z60" s="11"/>
      <c r="AB60" s="21"/>
      <c r="AC60" s="28"/>
      <c r="AY60" s="28"/>
      <c r="AZ60" s="27"/>
      <c r="BA60" s="24"/>
      <c r="BB60" s="25"/>
      <c r="BC60" s="24"/>
      <c r="BD60" s="28"/>
      <c r="BE60" s="26"/>
      <c r="BF60" s="24"/>
      <c r="CX60" s="66"/>
      <c r="CY60" s="24"/>
      <c r="CZ60" s="24"/>
      <c r="DA60" s="26"/>
      <c r="DB60" s="24"/>
      <c r="DC60" s="24"/>
      <c r="DD60" s="24"/>
    </row>
    <row r="61" spans="1:108" s="57" customFormat="1" ht="34.5" customHeight="1">
      <c r="A61" s="78" t="s">
        <v>44</v>
      </c>
      <c r="B61" s="78"/>
      <c r="C61" s="78"/>
      <c r="D61" s="78"/>
      <c r="F61" s="69">
        <v>0</v>
      </c>
      <c r="G61" s="9"/>
      <c r="H61" s="9"/>
      <c r="I61" s="9"/>
      <c r="J61" s="9"/>
      <c r="K61" s="63" t="s">
        <v>46</v>
      </c>
      <c r="M61" s="64">
        <f>(D42*F42)+(D43*F43)+(D44*F44)+(D45*F45)</f>
        <v>0</v>
      </c>
      <c r="N61" s="10"/>
      <c r="O61" s="10"/>
      <c r="P61" s="10"/>
      <c r="Q61" s="10"/>
      <c r="R61" s="10"/>
      <c r="S61" s="10"/>
      <c r="T61" s="10"/>
      <c r="U61" s="22"/>
      <c r="V61" s="22"/>
      <c r="W61" s="22"/>
      <c r="X61" s="11"/>
      <c r="Y61" s="11"/>
      <c r="Z61" s="11"/>
      <c r="AB61" s="21"/>
      <c r="AC61" s="28"/>
      <c r="AY61" s="28"/>
      <c r="AZ61" s="27"/>
      <c r="BA61" s="24"/>
      <c r="BB61" s="25"/>
      <c r="BC61" s="24"/>
      <c r="BD61" s="28"/>
      <c r="BE61" s="26"/>
      <c r="BF61" s="24"/>
      <c r="CX61" s="25"/>
      <c r="CY61" s="24"/>
      <c r="CZ61" s="24"/>
      <c r="DA61" s="26"/>
      <c r="DB61" s="24"/>
      <c r="DC61" s="24"/>
      <c r="DD61" s="24"/>
    </row>
    <row r="62" spans="1:108" s="57" customFormat="1" ht="34.5" customHeight="1">
      <c r="A62" s="78" t="s">
        <v>56</v>
      </c>
      <c r="B62" s="78"/>
      <c r="C62" s="78"/>
      <c r="D62" s="78"/>
      <c r="E62" s="9"/>
      <c r="F62" s="72"/>
      <c r="G62" s="9"/>
      <c r="H62" s="9"/>
      <c r="I62" s="9"/>
      <c r="J62" s="9"/>
      <c r="K62" s="63" t="s">
        <v>47</v>
      </c>
      <c r="N62" s="10"/>
      <c r="O62" s="10"/>
      <c r="P62" s="10"/>
      <c r="Q62" s="10"/>
      <c r="R62" s="10"/>
      <c r="S62" s="10"/>
      <c r="T62" s="10"/>
      <c r="U62" s="22"/>
      <c r="V62" s="22"/>
      <c r="W62" s="22"/>
      <c r="X62" s="11"/>
      <c r="Y62" s="11"/>
      <c r="Z62" s="11"/>
      <c r="AY62" s="28"/>
      <c r="AZ62" s="27"/>
      <c r="BA62" s="24"/>
      <c r="BB62" s="25"/>
      <c r="BC62" s="24"/>
      <c r="BD62" s="28"/>
      <c r="BE62" s="26"/>
      <c r="BF62" s="24"/>
      <c r="CX62" s="24"/>
      <c r="CY62" s="24"/>
      <c r="CZ62" s="24"/>
      <c r="DA62" s="24"/>
      <c r="DB62" s="24"/>
      <c r="DC62" s="24"/>
      <c r="DD62" s="24"/>
    </row>
    <row r="63" spans="1:108" s="57" customFormat="1" ht="63" customHeight="1">
      <c r="A63" s="79" t="str">
        <f>IF(F62="no","Try inserting this formula into cell F61: =(D42*F42)+(D43*F43)+(D44*F44)+(D45*F45)
This formula sums up the proportion of each receivable age category that is likely not collectible.","")</f>
        <v/>
      </c>
      <c r="B63" s="79"/>
      <c r="C63" s="79"/>
      <c r="D63" s="79"/>
      <c r="E63" s="9"/>
      <c r="F63" s="9"/>
      <c r="G63" s="9"/>
      <c r="H63" s="9"/>
      <c r="I63" s="9"/>
      <c r="J63" s="9"/>
      <c r="N63" s="10"/>
      <c r="O63" s="10"/>
      <c r="P63" s="10"/>
      <c r="Q63" s="10"/>
      <c r="R63" s="10"/>
      <c r="S63" s="10"/>
      <c r="T63" s="10"/>
      <c r="U63" s="22"/>
      <c r="V63" s="22"/>
      <c r="W63" s="22"/>
      <c r="X63" s="11"/>
      <c r="Y63" s="11"/>
      <c r="Z63" s="11"/>
      <c r="AY63" s="11"/>
      <c r="AZ63" s="11"/>
      <c r="BA63" s="24"/>
      <c r="BB63" s="24"/>
      <c r="BC63" s="24"/>
      <c r="BD63" s="24"/>
      <c r="BE63" s="24"/>
      <c r="BF63" s="24"/>
    </row>
    <row r="64" spans="1:108" s="57" customFormat="1" ht="34.5" customHeight="1">
      <c r="A64" s="78" t="s">
        <v>50</v>
      </c>
      <c r="B64" s="78"/>
      <c r="C64" s="78"/>
      <c r="D64" s="78"/>
      <c r="E64" s="9"/>
      <c r="F64" s="69">
        <v>0</v>
      </c>
      <c r="G64" s="9"/>
      <c r="H64" s="9"/>
      <c r="I64" s="9"/>
      <c r="J64" s="9"/>
      <c r="M64" s="21">
        <f>M45-N42</f>
        <v>0</v>
      </c>
      <c r="N64" s="10"/>
      <c r="U64" s="22"/>
      <c r="V64" s="22"/>
      <c r="W64" s="22"/>
      <c r="X64" s="11"/>
      <c r="Y64" s="11"/>
      <c r="Z64" s="11"/>
    </row>
    <row r="65" spans="1:26" s="57" customFormat="1" ht="34.5" customHeight="1">
      <c r="A65" s="78" t="s">
        <v>48</v>
      </c>
      <c r="B65" s="78"/>
      <c r="C65" s="78"/>
      <c r="D65" s="78"/>
      <c r="E65" s="9"/>
      <c r="F65" s="72"/>
      <c r="G65" s="9"/>
      <c r="H65" s="9"/>
      <c r="I65" s="9"/>
      <c r="J65" s="9"/>
      <c r="N65" s="10"/>
      <c r="O65" s="10"/>
      <c r="P65" s="10"/>
      <c r="Q65" s="10"/>
      <c r="R65" s="10"/>
      <c r="S65" s="10"/>
      <c r="U65" s="22"/>
      <c r="V65" s="22"/>
      <c r="W65" s="22"/>
      <c r="X65" s="11"/>
      <c r="Y65" s="11"/>
      <c r="Z65" s="11"/>
    </row>
    <row r="66" spans="1:26" s="57" customFormat="1" ht="34.5" customHeight="1">
      <c r="A66" s="79" t="str">
        <f>IF(F65="no","The balance should be the beginning balance minus the write off; keep trying!","")</f>
        <v/>
      </c>
      <c r="B66" s="79"/>
      <c r="C66" s="79"/>
      <c r="D66" s="79"/>
      <c r="E66" s="9"/>
      <c r="F66" s="9"/>
      <c r="G66" s="9"/>
      <c r="H66" s="9"/>
      <c r="I66" s="9"/>
      <c r="J66" s="9"/>
      <c r="N66" s="10"/>
      <c r="O66" s="10"/>
      <c r="P66" s="10"/>
      <c r="Q66" s="10"/>
      <c r="R66" s="10"/>
      <c r="S66" s="10"/>
      <c r="U66" s="22"/>
      <c r="V66" s="22"/>
      <c r="W66" s="22"/>
      <c r="X66" s="11"/>
      <c r="Y66" s="11"/>
      <c r="Z66" s="11"/>
    </row>
    <row r="67" spans="1:26" s="57" customFormat="1" ht="34.5" customHeight="1">
      <c r="A67" s="78" t="s">
        <v>51</v>
      </c>
      <c r="B67" s="78"/>
      <c r="C67" s="78"/>
      <c r="D67" s="78"/>
      <c r="F67" s="9"/>
      <c r="G67" s="9"/>
      <c r="H67" s="9"/>
      <c r="I67" s="9"/>
      <c r="J67" s="9"/>
      <c r="N67" s="10"/>
      <c r="O67" s="10"/>
      <c r="P67" s="10"/>
      <c r="Q67" s="10"/>
      <c r="R67" s="10"/>
      <c r="S67" s="10"/>
      <c r="U67" s="22"/>
      <c r="V67" s="22"/>
      <c r="W67" s="22"/>
      <c r="X67" s="11"/>
      <c r="Y67" s="11"/>
      <c r="Z67" s="11"/>
    </row>
    <row r="68" spans="1:26" s="57" customFormat="1" ht="24" customHeight="1">
      <c r="A68" s="9"/>
      <c r="B68" s="9"/>
      <c r="C68" s="9"/>
      <c r="D68" s="9"/>
      <c r="E68" s="9"/>
      <c r="F68" s="9"/>
      <c r="G68" s="9"/>
      <c r="H68" s="9"/>
      <c r="I68" s="9"/>
      <c r="J68" s="9"/>
      <c r="N68" s="10"/>
      <c r="O68" s="10"/>
      <c r="P68" s="10"/>
      <c r="Q68" s="10"/>
      <c r="R68" s="10"/>
      <c r="S68" s="10"/>
      <c r="U68" s="21"/>
      <c r="V68" s="21"/>
      <c r="W68" s="21"/>
    </row>
    <row r="69" spans="1:26" hidden="1"/>
    <row r="70" spans="1:26" hidden="1"/>
    <row r="71" spans="1:26" hidden="1"/>
    <row r="72" spans="1:26" hidden="1"/>
    <row r="73" spans="1:26" hidden="1"/>
    <row r="74" spans="1:26" hidden="1"/>
    <row r="75" spans="1:26" hidden="1"/>
    <row r="76" spans="1:26" hidden="1"/>
    <row r="77" spans="1:26" hidden="1"/>
    <row r="78" spans="1:26" hidden="1"/>
    <row r="79" spans="1:26" hidden="1"/>
    <row r="80" spans="1: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sheetData>
  <sheetProtection algorithmName="SHA-512" hashValue="X5NdawsT2pMhMFf537fsPCCeJrsSWfkajwlSHL4swSZhIEevteDh3BfKBLN2EzYhZSL+KY8GnYQuKP+VO5Knfg==" saltValue="p8+pMnTHSWJczXqabs8AaA==" spinCount="100000" sheet="1" objects="1" scenarios="1"/>
  <mergeCells count="24">
    <mergeCell ref="A67:D67"/>
    <mergeCell ref="A46:F46"/>
    <mergeCell ref="A47:F47"/>
    <mergeCell ref="A53:F53"/>
    <mergeCell ref="A60:D60"/>
    <mergeCell ref="A61:D61"/>
    <mergeCell ref="A62:D62"/>
    <mergeCell ref="A64:D64"/>
    <mergeCell ref="A63:D63"/>
    <mergeCell ref="A39:F39"/>
    <mergeCell ref="A40:F40"/>
    <mergeCell ref="A65:D65"/>
    <mergeCell ref="A66:D66"/>
    <mergeCell ref="A2:F2"/>
    <mergeCell ref="A3:F3"/>
    <mergeCell ref="A4:F4"/>
    <mergeCell ref="A10:B10"/>
    <mergeCell ref="A12:B12"/>
    <mergeCell ref="A14:F14"/>
    <mergeCell ref="A27:B27"/>
    <mergeCell ref="A29:B29"/>
    <mergeCell ref="A31:F31"/>
    <mergeCell ref="B13:F13"/>
    <mergeCell ref="B30:F30"/>
  </mergeCells>
  <phoneticPr fontId="2" type="noConversion"/>
  <conditionalFormatting sqref="D10">
    <cfRule type="cellIs" dxfId="23" priority="51" operator="equal">
      <formula>$D$6-$D$7-$D$8</formula>
    </cfRule>
  </conditionalFormatting>
  <conditionalFormatting sqref="D12">
    <cfRule type="containsText" dxfId="22" priority="48" operator="containsText" text="No">
      <formula>NOT(ISERROR(SEARCH("No",D12)))</formula>
    </cfRule>
  </conditionalFormatting>
  <conditionalFormatting sqref="D17">
    <cfRule type="cellIs" dxfId="21" priority="45" operator="equal">
      <formula>$D$8</formula>
    </cfRule>
  </conditionalFormatting>
  <conditionalFormatting sqref="F18">
    <cfRule type="cellIs" dxfId="20" priority="44" operator="equal">
      <formula>$D$8</formula>
    </cfRule>
  </conditionalFormatting>
  <conditionalFormatting sqref="D27">
    <cfRule type="cellIs" dxfId="19" priority="43" operator="equal">
      <formula>$D$22-$D$23-$D$24-$D$25</formula>
    </cfRule>
  </conditionalFormatting>
  <conditionalFormatting sqref="D34">
    <cfRule type="cellIs" dxfId="18" priority="38" operator="equal">
      <formula>$D$24+$D$25</formula>
    </cfRule>
  </conditionalFormatting>
  <conditionalFormatting sqref="F35">
    <cfRule type="cellIs" dxfId="17" priority="37" operator="equal">
      <formula>$D$24+$D$25</formula>
    </cfRule>
  </conditionalFormatting>
  <conditionalFormatting sqref="F51">
    <cfRule type="cellIs" dxfId="16" priority="31" operator="equal">
      <formula>$J$50</formula>
    </cfRule>
  </conditionalFormatting>
  <conditionalFormatting sqref="D50">
    <cfRule type="cellIs" dxfId="15" priority="24" operator="equal">
      <formula>$J$50</formula>
    </cfRule>
  </conditionalFormatting>
  <conditionalFormatting sqref="F57">
    <cfRule type="cellIs" dxfId="14" priority="21" operator="equal">
      <formula>$J$56</formula>
    </cfRule>
  </conditionalFormatting>
  <conditionalFormatting sqref="D56">
    <cfRule type="cellIs" dxfId="13" priority="20" operator="equal">
      <formula>$J$56</formula>
    </cfRule>
  </conditionalFormatting>
  <conditionalFormatting sqref="F61">
    <cfRule type="cellIs" dxfId="12" priority="19" operator="equal">
      <formula>$K$46</formula>
    </cfRule>
  </conditionalFormatting>
  <conditionalFormatting sqref="F64">
    <cfRule type="cellIs" dxfId="11" priority="18" operator="equal">
      <formula>$M$64</formula>
    </cfRule>
  </conditionalFormatting>
  <conditionalFormatting sqref="F62">
    <cfRule type="containsText" dxfId="10" priority="16" operator="containsText" text="Yes">
      <formula>NOT(ISERROR(SEARCH("Yes",F62)))</formula>
    </cfRule>
  </conditionalFormatting>
  <conditionalFormatting sqref="F65">
    <cfRule type="containsText" dxfId="9" priority="15" operator="containsText" text="yes">
      <formula>NOT(ISERROR(SEARCH("yes",F65)))</formula>
    </cfRule>
  </conditionalFormatting>
  <dataValidations count="7">
    <dataValidation type="list" allowBlank="1" showInputMessage="1" showErrorMessage="1" sqref="B23:B25">
      <formula1 xml:space="preserve"> accounts</formula1>
    </dataValidation>
    <dataValidation type="list" allowBlank="1" showInputMessage="1" showErrorMessage="1" sqref="D12">
      <formula1>$K$11:$K$13</formula1>
    </dataValidation>
    <dataValidation type="list" allowBlank="1" showInputMessage="1" showErrorMessage="1" sqref="D29">
      <formula1>$L$27:$L$30</formula1>
    </dataValidation>
    <dataValidation type="list" allowBlank="1" showInputMessage="1" showErrorMessage="1" sqref="B17:B18 B34:B35 B50:B51 B56:B57">
      <formula1>$P$14:$P$19</formula1>
    </dataValidation>
    <dataValidation type="list" allowBlank="1" showInputMessage="1" showErrorMessage="1" sqref="D17">
      <formula1>$D$5:$D$8</formula1>
    </dataValidation>
    <dataValidation type="list" allowBlank="1" showInputMessage="1" showErrorMessage="1" sqref="D34">
      <formula1>$P$22:$P$28</formula1>
    </dataValidation>
    <dataValidation type="list" allowBlank="1" showInputMessage="1" showErrorMessage="1" sqref="F62 F65">
      <formula1>$K$60:$K$62</formula1>
    </dataValidation>
  </dataValidations>
  <pageMargins left="0.75" right="0.75" top="1.75" bottom="1" header="0.75" footer="0.5"/>
  <pageSetup orientation="portrait" r:id="rId1"/>
  <headerFooter alignWithMargins="0">
    <oddHeader>&amp;R&amp;"Myriad Web Pro,Bold"&amp;20I-02.04</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47" operator="containsText" id="{96217965-CC1E-43A1-96D2-48CDAFDB4F70}">
            <xm:f>NOT(ISERROR(SEARCH($L$16,B17)))</xm:f>
            <xm:f>$L$16</xm:f>
            <x14:dxf>
              <fill>
                <patternFill>
                  <bgColor rgb="FF00FF00"/>
                </patternFill>
              </fill>
            </x14:dxf>
          </x14:cfRule>
          <xm:sqref>B17</xm:sqref>
        </x14:conditionalFormatting>
        <x14:conditionalFormatting xmlns:xm="http://schemas.microsoft.com/office/excel/2006/main">
          <x14:cfRule type="containsText" priority="46" operator="containsText" id="{C395F60A-0887-4D5B-B877-AEDDC2BA7DB7}">
            <xm:f>NOT(ISERROR(SEARCH($L$15,B18)))</xm:f>
            <xm:f>$L$15</xm:f>
            <x14:dxf>
              <fill>
                <patternFill>
                  <bgColor rgb="FF00FF00"/>
                </patternFill>
              </fill>
            </x14:dxf>
          </x14:cfRule>
          <xm:sqref>B18</xm:sqref>
        </x14:conditionalFormatting>
        <x14:conditionalFormatting xmlns:xm="http://schemas.microsoft.com/office/excel/2006/main">
          <x14:cfRule type="containsText" priority="42" operator="containsText" id="{45977091-BFC7-44B9-9BEE-B2F53B5B97E7}">
            <xm:f>NOT(ISERROR(SEARCH($L$13,D29)))</xm:f>
            <xm:f>$L$13</xm:f>
            <x14:dxf>
              <fill>
                <patternFill>
                  <bgColor rgb="FF00FF00"/>
                </patternFill>
              </fill>
            </x14:dxf>
          </x14:cfRule>
          <xm:sqref>D29</xm:sqref>
        </x14:conditionalFormatting>
        <x14:conditionalFormatting xmlns:xm="http://schemas.microsoft.com/office/excel/2006/main">
          <x14:cfRule type="containsText" priority="40" operator="containsText" id="{4A6DD782-D1A0-4565-A7DE-093A89CEC1B6}">
            <xm:f>NOT(ISERROR(SEARCH($L$16,B34)))</xm:f>
            <xm:f>$L$16</xm:f>
            <x14:dxf>
              <fill>
                <patternFill>
                  <bgColor rgb="FF00FF00"/>
                </patternFill>
              </fill>
            </x14:dxf>
          </x14:cfRule>
          <xm:sqref>B34</xm:sqref>
        </x14:conditionalFormatting>
        <x14:conditionalFormatting xmlns:xm="http://schemas.microsoft.com/office/excel/2006/main">
          <x14:cfRule type="containsText" priority="39" operator="containsText" id="{156DA1D4-148A-4A54-A55A-282063202CBF}">
            <xm:f>NOT(ISERROR(SEARCH($L$15,B35)))</xm:f>
            <xm:f>$L$15</xm:f>
            <x14:dxf>
              <fill>
                <patternFill>
                  <bgColor rgb="FF00FF00"/>
                </patternFill>
              </fill>
            </x14:dxf>
          </x14:cfRule>
          <xm:sqref>B35</xm:sqref>
        </x14:conditionalFormatting>
        <x14:conditionalFormatting xmlns:xm="http://schemas.microsoft.com/office/excel/2006/main">
          <x14:cfRule type="containsText" priority="34" operator="containsText" id="{92BB1B40-A0BE-4372-9791-8715E6CE34EE}">
            <xm:f>NOT(ISERROR(SEARCH($P$33,B50)))</xm:f>
            <xm:f>$P$33</xm:f>
            <x14:dxf>
              <fill>
                <patternFill>
                  <bgColor rgb="FF00FF00"/>
                </patternFill>
              </fill>
            </x14:dxf>
          </x14:cfRule>
          <xm:sqref>B50</xm:sqref>
        </x14:conditionalFormatting>
        <x14:conditionalFormatting xmlns:xm="http://schemas.microsoft.com/office/excel/2006/main">
          <x14:cfRule type="containsText" priority="33" operator="containsText" id="{0920044F-B4B8-46A6-AFA5-37EB927BBEA3}">
            <xm:f>NOT(ISERROR(SEARCH($L$15,B51)))</xm:f>
            <xm:f>$L$15</xm:f>
            <x14:dxf>
              <fill>
                <patternFill>
                  <bgColor rgb="FF00FF00"/>
                </patternFill>
              </fill>
            </x14:dxf>
          </x14:cfRule>
          <xm:sqref>B51</xm:sqref>
        </x14:conditionalFormatting>
        <x14:conditionalFormatting xmlns:xm="http://schemas.microsoft.com/office/excel/2006/main">
          <x14:cfRule type="containsText" priority="23" operator="containsText" id="{E8566DAE-8EBC-4820-A4E7-0CC727010F61}">
            <xm:f>NOT(ISERROR(SEARCH($L$33,B56)))</xm:f>
            <xm:f>$L$33</xm:f>
            <x14:dxf>
              <fill>
                <patternFill>
                  <bgColor rgb="FF00FF00"/>
                </patternFill>
              </fill>
            </x14:dxf>
          </x14:cfRule>
          <xm:sqref>B56</xm:sqref>
        </x14:conditionalFormatting>
        <x14:conditionalFormatting xmlns:xm="http://schemas.microsoft.com/office/excel/2006/main">
          <x14:cfRule type="containsText" priority="22" operator="containsText" id="{2C696EEC-C4F6-4BD6-AD66-51AED4BA19B0}">
            <xm:f>NOT(ISERROR(SEARCH($L$19,B57)))</xm:f>
            <xm:f>$L$19</xm:f>
            <x14:dxf>
              <fill>
                <patternFill>
                  <bgColor rgb="FF00FF00"/>
                </patternFill>
              </fill>
            </x14:dxf>
          </x14:cfRule>
          <xm:sqref>B57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Identification</vt:lpstr>
      <vt:lpstr>Problem</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Larry Walther</cp:lastModifiedBy>
  <cp:lastPrinted>2013-03-26T15:10:11Z</cp:lastPrinted>
  <dcterms:created xsi:type="dcterms:W3CDTF">2007-01-29T16:43:50Z</dcterms:created>
  <dcterms:modified xsi:type="dcterms:W3CDTF">2017-05-25T22:43:07Z</dcterms:modified>
</cp:coreProperties>
</file>