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arry\Desktop\"/>
    </mc:Choice>
  </mc:AlternateContent>
  <workbookProtection workbookAlgorithmName="SHA-512" workbookHashValue="4EQQFOfIrILFThzxOl2qvZ74IVjQc1YVFW9R3mU4Uj904K6Q8BE6K8LWrZsWc7ez0ExqFCYKuTGsE18u4UhXxA==" workbookSaltValue="oy1qHIRLBuLeoKiaRHglgg==" workbookSpinCount="100000" lockStructure="1"/>
  <bookViews>
    <workbookView xWindow="0" yWindow="0" windowWidth="28800" windowHeight="13590"/>
  </bookViews>
  <sheets>
    <sheet name="Identification" sheetId="1" r:id="rId1"/>
    <sheet name="Problem" sheetId="2" r:id="rId2"/>
  </sheets>
  <definedNames>
    <definedName name="AD">Problem!$X$15:$X$22</definedName>
    <definedName name="Cap">Problem!$X$34:$X$36</definedName>
    <definedName name="Depreciation">Problem!$X$6:$X$14</definedName>
    <definedName name="Life">Problem!$X$30:$X$33</definedName>
    <definedName name="NBV">Problem!$X$23:$X$29</definedName>
    <definedName name="Pro">Problem!$X$39:$X$41</definedName>
  </definedNames>
  <calcPr calcId="162913"/>
</workbook>
</file>

<file path=xl/calcChain.xml><?xml version="1.0" encoding="utf-8"?>
<calcChain xmlns="http://schemas.openxmlformats.org/spreadsheetml/2006/main">
  <c r="AA4" i="2" l="1"/>
  <c r="AA25" i="2"/>
  <c r="V41" i="2" l="1"/>
  <c r="V34" i="2"/>
  <c r="V35" i="2"/>
  <c r="V36" i="2"/>
  <c r="V37" i="2"/>
  <c r="V38" i="2"/>
  <c r="V39" i="2"/>
  <c r="V33" i="2"/>
  <c r="B31" i="2"/>
  <c r="J8" i="2"/>
  <c r="B41" i="2"/>
  <c r="AT18" i="2"/>
  <c r="AI9" i="2"/>
  <c r="S9" i="2" s="1"/>
  <c r="AA41" i="2"/>
  <c r="B25" i="2"/>
  <c r="B4" i="2"/>
  <c r="B19" i="1"/>
  <c r="G71" i="1" s="1"/>
  <c r="B16" i="1"/>
  <c r="B17" i="1" s="1"/>
  <c r="B13" i="1"/>
  <c r="B14" i="1" s="1"/>
  <c r="E71" i="1" s="1"/>
  <c r="B10" i="1"/>
  <c r="B11" i="1" s="1"/>
  <c r="B8" i="1"/>
  <c r="B9" i="1" s="1"/>
  <c r="B12" i="1" l="1"/>
  <c r="F71" i="1"/>
  <c r="F77" i="1" s="1"/>
  <c r="B18" i="1"/>
  <c r="E72" i="1"/>
  <c r="E77" i="1"/>
  <c r="BD7" i="2"/>
  <c r="BD13" i="2" s="1"/>
  <c r="G72" i="1"/>
  <c r="BF8" i="2" s="1"/>
  <c r="BF14" i="2" s="1"/>
  <c r="G77" i="1"/>
  <c r="B20" i="1"/>
  <c r="B21" i="1" s="1"/>
  <c r="X31" i="2"/>
  <c r="X33" i="2"/>
  <c r="B15" i="1"/>
  <c r="X32" i="2"/>
  <c r="BF7" i="2"/>
  <c r="BF13" i="2" s="1"/>
  <c r="B23" i="1" l="1"/>
  <c r="C34" i="1" s="1"/>
  <c r="BE7" i="2"/>
  <c r="BE13" i="2" s="1"/>
  <c r="F72" i="1"/>
  <c r="F78" i="1" s="1"/>
  <c r="E78" i="1"/>
  <c r="BD8" i="2"/>
  <c r="BD14" i="2" s="1"/>
  <c r="G78" i="1"/>
  <c r="C36" i="1" l="1"/>
  <c r="C46" i="1"/>
  <c r="C68" i="1"/>
  <c r="C44" i="1"/>
  <c r="C45" i="1"/>
  <c r="BE8" i="2"/>
  <c r="BE14" i="2" s="1"/>
  <c r="C55" i="1"/>
  <c r="C62" i="1"/>
  <c r="D71" i="1"/>
  <c r="D77" i="1" s="1"/>
  <c r="C47" i="1"/>
  <c r="C64" i="1"/>
  <c r="C56" i="1"/>
  <c r="C63" i="1"/>
  <c r="C70" i="1"/>
  <c r="C43" i="1"/>
  <c r="C42" i="1"/>
  <c r="C53" i="1"/>
  <c r="C59" i="1"/>
  <c r="C66" i="1"/>
  <c r="C57" i="1"/>
  <c r="C37" i="1"/>
  <c r="C30" i="1"/>
  <c r="C39" i="1"/>
  <c r="C38" i="1"/>
  <c r="C52" i="1"/>
  <c r="C28" i="1"/>
  <c r="C49" i="1"/>
  <c r="C54" i="1"/>
  <c r="C26" i="1"/>
  <c r="C50" i="1"/>
  <c r="C32" i="1"/>
  <c r="C29" i="1"/>
  <c r="C60" i="1"/>
  <c r="C35" i="1"/>
  <c r="C69" i="1"/>
  <c r="C27" i="1"/>
  <c r="C51" i="1"/>
  <c r="C33" i="1"/>
  <c r="C40" i="1"/>
  <c r="C31" i="1"/>
  <c r="C61" i="1"/>
  <c r="C58" i="1"/>
  <c r="C41" i="1"/>
  <c r="C67" i="1"/>
  <c r="C48" i="1"/>
  <c r="C65" i="1"/>
  <c r="BC7" i="2" l="1"/>
  <c r="BC13" i="2" s="1"/>
  <c r="C71" i="1"/>
  <c r="H71" i="1" s="1"/>
  <c r="D72" i="1"/>
  <c r="BC8" i="2" s="1"/>
  <c r="BC14" i="2" s="1"/>
  <c r="C77" i="1" l="1"/>
  <c r="BB7" i="2"/>
  <c r="BB13" i="2" s="1"/>
  <c r="D78" i="1"/>
  <c r="C72" i="1"/>
  <c r="BB8" i="2" s="1"/>
  <c r="BB14" i="2" s="1"/>
  <c r="BG7" i="2"/>
  <c r="BG13" i="2" s="1"/>
  <c r="H77" i="1"/>
  <c r="H72" i="1"/>
  <c r="C73" i="1"/>
  <c r="AY9" i="2" l="1"/>
  <c r="AI7" i="2" s="1"/>
  <c r="J7" i="2" s="1"/>
  <c r="C78" i="1"/>
  <c r="C79" i="1"/>
  <c r="F73" i="1"/>
  <c r="E73" i="1"/>
  <c r="H73" i="1"/>
  <c r="D73" i="1"/>
  <c r="G73" i="1"/>
  <c r="BB9" i="2"/>
  <c r="BB15" i="2" s="1"/>
  <c r="BG8" i="2"/>
  <c r="BG14" i="2" s="1"/>
  <c r="H78" i="1"/>
  <c r="C74" i="1"/>
  <c r="BC9" i="2" l="1"/>
  <c r="D79" i="1"/>
  <c r="D74" i="1"/>
  <c r="G74" i="1"/>
  <c r="BB10" i="2"/>
  <c r="BB16" i="2" s="1"/>
  <c r="C80" i="1"/>
  <c r="F74" i="1"/>
  <c r="E74" i="1"/>
  <c r="H74" i="1"/>
  <c r="G79" i="1"/>
  <c r="BF9" i="2"/>
  <c r="BF15" i="2" s="1"/>
  <c r="H79" i="1"/>
  <c r="BG9" i="2"/>
  <c r="BG15" i="2" s="1"/>
  <c r="E79" i="1"/>
  <c r="BD9" i="2"/>
  <c r="BD15" i="2" s="1"/>
  <c r="F79" i="1"/>
  <c r="BE9" i="2"/>
  <c r="BE15" i="2" s="1"/>
  <c r="E80" i="1" l="1"/>
  <c r="BD10" i="2"/>
  <c r="BD16" i="2" s="1"/>
  <c r="BF10" i="2"/>
  <c r="BF16" i="2" s="1"/>
  <c r="G80" i="1"/>
  <c r="D80" i="1"/>
  <c r="BC10" i="2"/>
  <c r="BC16" i="2" s="1"/>
  <c r="F80" i="1"/>
  <c r="BE10" i="2"/>
  <c r="BE16" i="2" s="1"/>
  <c r="BG10" i="2"/>
  <c r="BG16" i="2" s="1"/>
  <c r="H80" i="1"/>
  <c r="BC15" i="2"/>
  <c r="BA9" i="2"/>
  <c r="AZ9" i="2" l="1"/>
  <c r="AM7" i="2" s="1"/>
  <c r="BA11" i="2"/>
  <c r="BA16" i="2"/>
  <c r="AE7" i="2"/>
  <c r="F7" i="2" s="1"/>
  <c r="AW9" i="2" l="1"/>
  <c r="AX9" i="2"/>
  <c r="AA11" i="2"/>
  <c r="AZ11" i="2"/>
  <c r="AM8" i="2" s="1"/>
  <c r="N8" i="2" s="1"/>
  <c r="AE8" i="2"/>
  <c r="F8" i="2" s="1"/>
  <c r="BA13" i="2"/>
  <c r="AX11" i="2"/>
  <c r="AC16" i="2"/>
  <c r="AC22" i="2"/>
  <c r="AC28" i="2"/>
  <c r="AZ16" i="2"/>
  <c r="U7" i="2"/>
  <c r="X12" i="2"/>
  <c r="AK7" i="2" l="1"/>
  <c r="L7" i="2" s="1"/>
  <c r="B11" i="2"/>
  <c r="AO7" i="2"/>
  <c r="V7" i="2" s="1"/>
  <c r="AE9" i="2"/>
  <c r="F9" i="2" s="1"/>
  <c r="AZ13" i="2"/>
  <c r="AM9" i="2" s="1"/>
  <c r="N9" i="2" s="1"/>
  <c r="AX16" i="2"/>
  <c r="D28" i="2"/>
  <c r="AE28" i="2"/>
  <c r="AW11" i="2"/>
  <c r="AV11" i="2" s="1"/>
  <c r="AE29" i="2"/>
  <c r="AE22" i="2"/>
  <c r="D22" i="2"/>
  <c r="D16" i="2"/>
  <c r="X11" i="2" l="1"/>
  <c r="AU11" i="2"/>
  <c r="AO8" i="2" s="1"/>
  <c r="AK8" i="2"/>
  <c r="L8" i="2" s="1"/>
  <c r="T29" i="2"/>
  <c r="X9" i="2"/>
  <c r="AX13" i="2"/>
  <c r="AE16" i="2"/>
  <c r="AE17" i="2"/>
  <c r="T17" i="2" s="1"/>
  <c r="T22" i="2"/>
  <c r="X14" i="2"/>
  <c r="AG22" i="2"/>
  <c r="AG28" i="2"/>
  <c r="AG29" i="2" s="1"/>
  <c r="X8" i="2"/>
  <c r="T28" i="2"/>
  <c r="T16" i="2" l="1"/>
  <c r="AG16" i="2"/>
  <c r="X7" i="2"/>
  <c r="AO9" i="2"/>
  <c r="P9" i="2" s="1"/>
  <c r="AW13" i="2"/>
  <c r="AV13" i="2" s="1"/>
  <c r="AK9" i="2" s="1"/>
  <c r="X20" i="2"/>
  <c r="U28" i="2"/>
  <c r="AI28" i="2"/>
  <c r="U22" i="2"/>
  <c r="X17" i="2"/>
  <c r="AI22" i="2"/>
  <c r="X21" i="2"/>
  <c r="U29" i="2"/>
  <c r="V8" i="2"/>
  <c r="X13" i="2"/>
  <c r="AC29" i="2" l="1"/>
  <c r="X28" i="2"/>
  <c r="V28" i="2"/>
  <c r="X24" i="2"/>
  <c r="V22" i="2"/>
  <c r="AC23" i="2"/>
  <c r="X22" i="2"/>
  <c r="AG17" i="2"/>
  <c r="U16" i="2"/>
  <c r="AI16" i="2"/>
  <c r="T9" i="2"/>
  <c r="X18" i="2"/>
  <c r="V16" i="2" l="1"/>
  <c r="AC17" i="2"/>
  <c r="S17" i="2" s="1"/>
  <c r="X26" i="2"/>
  <c r="S23" i="2"/>
  <c r="AE23" i="2"/>
  <c r="U17" i="2"/>
  <c r="X16" i="2"/>
  <c r="AI17" i="2"/>
  <c r="S29" i="2"/>
  <c r="AI29" i="2"/>
  <c r="X10" i="2" l="1"/>
  <c r="T23" i="2"/>
  <c r="AG23" i="2"/>
  <c r="X25" i="2"/>
  <c r="V29" i="2"/>
  <c r="V17" i="2"/>
  <c r="X29" i="2"/>
  <c r="U23" i="2" l="1"/>
  <c r="X19" i="2"/>
  <c r="AI23" i="2"/>
  <c r="X27" i="2" l="1"/>
  <c r="V23" i="2"/>
  <c r="T43" i="2"/>
  <c r="T44" i="2"/>
</calcChain>
</file>

<file path=xl/sharedStrings.xml><?xml version="1.0" encoding="utf-8"?>
<sst xmlns="http://schemas.openxmlformats.org/spreadsheetml/2006/main" count="167" uniqueCount="77">
  <si>
    <t>Random numbers</t>
  </si>
  <si>
    <t>Random Number</t>
  </si>
  <si>
    <t xml:space="preserve"> </t>
  </si>
  <si>
    <t>Date:</t>
  </si>
  <si>
    <t>5 Digit Identification Number:</t>
  </si>
  <si>
    <t>Student Name:</t>
  </si>
  <si>
    <t>Purchase Date</t>
  </si>
  <si>
    <t>Item</t>
  </si>
  <si>
    <t>Cost</t>
  </si>
  <si>
    <t>Truck</t>
  </si>
  <si>
    <t>Equipment</t>
  </si>
  <si>
    <t>Building</t>
  </si>
  <si>
    <t>Depreciation Method</t>
  </si>
  <si>
    <t>Service Life</t>
  </si>
  <si>
    <t>Salvage Value</t>
  </si>
  <si>
    <t>A)</t>
  </si>
  <si>
    <t>Straight Line</t>
  </si>
  <si>
    <t>Double Declining Balance</t>
  </si>
  <si>
    <t>Accumulated Depreciation on 12/31/X8</t>
  </si>
  <si>
    <t>Depreciation Expense for X9</t>
  </si>
  <si>
    <t>Truck cost</t>
  </si>
  <si>
    <t>1/1/X4</t>
  </si>
  <si>
    <t>Acc Dep</t>
  </si>
  <si>
    <t>Annual Dep</t>
  </si>
  <si>
    <t>1/1/X6</t>
  </si>
  <si>
    <t>Equipment cost</t>
  </si>
  <si>
    <t>Dep Yr 1</t>
  </si>
  <si>
    <t>Dep Yr 2</t>
  </si>
  <si>
    <t>Dep Yr 3</t>
  </si>
  <si>
    <t>Dep Yr 4</t>
  </si>
  <si>
    <t>7/1/X4</t>
  </si>
  <si>
    <t>Building Cost</t>
  </si>
  <si>
    <t>Annual dep</t>
  </si>
  <si>
    <t>Dep Y1</t>
  </si>
  <si>
    <t>Straight Line (Fractional Period)</t>
  </si>
  <si>
    <t>B)</t>
  </si>
  <si>
    <t>B.1)</t>
  </si>
  <si>
    <t>PART B Cost</t>
  </si>
  <si>
    <t>Year</t>
  </si>
  <si>
    <t>X9</t>
  </si>
  <si>
    <t>X10</t>
  </si>
  <si>
    <t>Depreciation Expense</t>
  </si>
  <si>
    <t>Accumulated Depreciation</t>
  </si>
  <si>
    <t>End of Year Net Book Value</t>
  </si>
  <si>
    <t>NBV Beg of Year</t>
  </si>
  <si>
    <t>B.2)</t>
  </si>
  <si>
    <t>B.3)</t>
  </si>
  <si>
    <t>Annual Units</t>
  </si>
  <si>
    <t>C)</t>
  </si>
  <si>
    <t>Cost of Installation</t>
  </si>
  <si>
    <t>Repair of damages incurred during shipping</t>
  </si>
  <si>
    <t>Calibration of equipment</t>
  </si>
  <si>
    <t>Shipping - F.O.B. shipping point</t>
  </si>
  <si>
    <t>Training of staff on use of equipment</t>
  </si>
  <si>
    <t>Food for employees during setup</t>
  </si>
  <si>
    <t>Capitalize</t>
  </si>
  <si>
    <t>Expense</t>
  </si>
  <si>
    <t>D)</t>
  </si>
  <si>
    <t>Prospectively</t>
  </si>
  <si>
    <t>Total</t>
  </si>
  <si>
    <t>Retrospectively</t>
  </si>
  <si>
    <t>Correct</t>
  </si>
  <si>
    <t>Incorrect</t>
  </si>
  <si>
    <t xml:space="preserve">COMMENTS:
BC8 : This is the random number where the problem begins from
BA9, BA11, BA13: This formula is set to be a round number for ease in the problem
AY17: These units can be changed and will flow through into the problem
</t>
  </si>
  <si>
    <t>Complete the problem below applying what you have learned in chapter 10.  Once the correct answer is selected for each cell from the drop-down menu, the cell will automatically turn green.</t>
  </si>
  <si>
    <t>Depreciation Expense for 20X9</t>
  </si>
  <si>
    <t>Acc dep</t>
  </si>
  <si>
    <t>The CEO has provided you with the following costs related to another piece of routine equipment and has asked that you determine which costs should be capitalized and which should be expensed.</t>
  </si>
  <si>
    <t>Net Book Value Beginning of Year</t>
  </si>
  <si>
    <t>Net Book Value End of Year</t>
  </si>
  <si>
    <t>20X9</t>
  </si>
  <si>
    <t xml:space="preserve"> Company purchased robotic equipment to be used in production.  The CEO has asked that you prepare a depreciation schedule for the asset's first two years of use under the straight-line method, the double-declining balance method, and the units-of-output method.  The useful life of the asset has been determined to be 5 years with a cost of </t>
  </si>
  <si>
    <t>20X8</t>
  </si>
  <si>
    <t>Straight-line Method</t>
  </si>
  <si>
    <t>Double-declining balance method</t>
  </si>
  <si>
    <t>Enter your name here</t>
  </si>
  <si>
    <t xml:space="preserve"> Company, you have been asked to review the depreciation schedules left by your predecessor for the company's PP&amp;E as some of the data are unreadable.  The CEO has asked that you help him fill in the unreadable information including the service life, the salvage value, the accumulated depreciation or the depreciation to be recorded in the next year for the assets listed below so that he may gain insight to the company's PP&amp;E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</si>
</sst>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s>
  <fonts count="7">
    <font>
      <sz val="11"/>
      <color theme="1"/>
      <name val="Calibri"/>
      <family val="2"/>
      <scheme val="minor"/>
    </font>
    <font>
      <sz val="10"/>
      <name val="Arial"/>
      <family val="2"/>
    </font>
    <font>
      <sz val="10"/>
      <name val="Myriad Web Pro"/>
    </font>
    <font>
      <b/>
      <sz val="10"/>
      <color indexed="9"/>
      <name val="Myriad Web Pro"/>
    </font>
    <font>
      <sz val="10"/>
      <name val="Arial"/>
      <family val="2"/>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indexed="21"/>
        <bgColor indexed="64"/>
      </patternFill>
    </fill>
    <fill>
      <patternFill patternType="solid">
        <fgColor indexed="14"/>
        <bgColor indexed="64"/>
      </patternFill>
    </fill>
    <fill>
      <patternFill patternType="solid">
        <fgColor theme="9" tint="0.79998168889431442"/>
        <bgColor indexed="65"/>
      </patternFill>
    </fill>
    <fill>
      <patternFill patternType="solid">
        <fgColor theme="0"/>
        <bgColor indexed="64"/>
      </patternFill>
    </fill>
    <fill>
      <patternFill patternType="solid">
        <fgColor rgb="FF00B05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0" fontId="5" fillId="4" borderId="0" applyNumberFormat="0" applyBorder="0" applyAlignment="0" applyProtection="0"/>
    <xf numFmtId="0" fontId="2" fillId="2" borderId="0"/>
    <xf numFmtId="0" fontId="3" fillId="2" borderId="0">
      <alignment horizontal="center" vertical="center"/>
    </xf>
    <xf numFmtId="43" fontId="5" fillId="0" borderId="0" applyFont="0" applyFill="0" applyBorder="0" applyAlignment="0" applyProtection="0"/>
    <xf numFmtId="44" fontId="5" fillId="0" borderId="0" applyFont="0" applyFill="0" applyBorder="0" applyAlignment="0" applyProtection="0"/>
    <xf numFmtId="0" fontId="2" fillId="3" borderId="0" applyFill="0">
      <alignment horizontal="justify" vertical="top" wrapText="1"/>
    </xf>
  </cellStyleXfs>
  <cellXfs count="63">
    <xf numFmtId="0" fontId="0" fillId="0" borderId="0" xfId="0"/>
    <xf numFmtId="0" fontId="0" fillId="5" borderId="0" xfId="0" applyFill="1" applyAlignment="1" applyProtection="1">
      <alignment horizontal="left" vertical="center"/>
    </xf>
    <xf numFmtId="0" fontId="1" fillId="5" borderId="0" xfId="0" applyFont="1" applyFill="1" applyAlignment="1" applyProtection="1">
      <alignment horizontal="center" vertical="center"/>
      <protection locked="0"/>
    </xf>
    <xf numFmtId="0" fontId="0" fillId="5" borderId="0" xfId="0" applyFill="1"/>
    <xf numFmtId="14" fontId="0" fillId="5" borderId="0" xfId="0" applyNumberFormat="1" applyFill="1" applyAlignment="1" applyProtection="1">
      <alignment horizontal="center" vertical="center"/>
      <protection locked="0"/>
    </xf>
    <xf numFmtId="0" fontId="0" fillId="5" borderId="0" xfId="0" applyFill="1" applyAlignment="1">
      <alignment horizontal="left" vertical="center"/>
    </xf>
    <xf numFmtId="0" fontId="1" fillId="5" borderId="0" xfId="0" applyFont="1" applyFill="1"/>
    <xf numFmtId="1" fontId="4" fillId="5" borderId="1" xfId="0" applyNumberFormat="1" applyFont="1" applyFill="1" applyBorder="1"/>
    <xf numFmtId="1" fontId="4" fillId="5" borderId="0" xfId="0" applyNumberFormat="1" applyFont="1" applyFill="1" applyBorder="1"/>
    <xf numFmtId="0" fontId="0" fillId="5" borderId="0" xfId="0" applyFill="1" applyBorder="1"/>
    <xf numFmtId="1" fontId="1" fillId="5" borderId="1" xfId="0" applyNumberFormat="1" applyFont="1" applyFill="1" applyBorder="1"/>
    <xf numFmtId="0" fontId="1" fillId="5" borderId="0" xfId="0" applyFont="1" applyFill="1" applyProtection="1"/>
    <xf numFmtId="0" fontId="0" fillId="5" borderId="0" xfId="0" applyFill="1" applyProtection="1"/>
    <xf numFmtId="0" fontId="0" fillId="5" borderId="0" xfId="0" applyFill="1" applyAlignment="1" applyProtection="1">
      <alignment vertical="center"/>
    </xf>
    <xf numFmtId="0" fontId="0" fillId="0" borderId="0" xfId="0" applyFill="1" applyProtection="1"/>
    <xf numFmtId="164" fontId="0" fillId="5" borderId="0" xfId="0" applyNumberFormat="1" applyFill="1" applyProtection="1"/>
    <xf numFmtId="0" fontId="6" fillId="5" borderId="0" xfId="1" applyFont="1" applyFill="1" applyProtection="1"/>
    <xf numFmtId="0" fontId="6" fillId="5" borderId="0" xfId="1" applyFont="1" applyFill="1" applyAlignment="1" applyProtection="1">
      <alignment horizontal="center" wrapText="1"/>
    </xf>
    <xf numFmtId="164" fontId="5" fillId="5" borderId="0" xfId="5" applyNumberFormat="1" applyFont="1" applyFill="1" applyProtection="1"/>
    <xf numFmtId="1" fontId="0" fillId="5" borderId="0" xfId="0" applyNumberFormat="1" applyFill="1" applyProtection="1"/>
    <xf numFmtId="1" fontId="4" fillId="5" borderId="1" xfId="0" applyNumberFormat="1" applyFont="1" applyFill="1" applyBorder="1" applyProtection="1"/>
    <xf numFmtId="165" fontId="0" fillId="5" borderId="0" xfId="0" applyNumberFormat="1" applyFill="1" applyProtection="1"/>
    <xf numFmtId="1" fontId="4" fillId="5" borderId="0" xfId="0" applyNumberFormat="1" applyFont="1" applyFill="1" applyBorder="1" applyProtection="1"/>
    <xf numFmtId="0" fontId="0" fillId="5" borderId="0" xfId="0" applyFill="1" applyAlignment="1" applyProtection="1"/>
    <xf numFmtId="1" fontId="1" fillId="5" borderId="1" xfId="0" applyNumberFormat="1" applyFont="1" applyFill="1" applyBorder="1" applyProtection="1"/>
    <xf numFmtId="0" fontId="6" fillId="5" borderId="0" xfId="0" applyFont="1" applyFill="1" applyProtection="1"/>
    <xf numFmtId="0" fontId="6" fillId="5" borderId="0" xfId="0" applyFont="1" applyFill="1" applyAlignment="1" applyProtection="1">
      <alignment wrapText="1"/>
    </xf>
    <xf numFmtId="166" fontId="0" fillId="5" borderId="0" xfId="0" applyNumberFormat="1" applyFill="1" applyProtection="1"/>
    <xf numFmtId="166" fontId="5" fillId="5" borderId="0" xfId="4" applyNumberFormat="1" applyFont="1" applyFill="1" applyProtection="1"/>
    <xf numFmtId="0" fontId="0" fillId="5" borderId="0" xfId="0" applyFill="1" applyAlignment="1" applyProtection="1">
      <alignment wrapText="1"/>
    </xf>
    <xf numFmtId="0" fontId="0" fillId="5" borderId="0" xfId="0" applyFill="1" applyAlignment="1" applyProtection="1">
      <alignment horizontal="center" wrapText="1"/>
    </xf>
    <xf numFmtId="0" fontId="0" fillId="5" borderId="2"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0" fillId="5" borderId="0" xfId="0" applyFill="1" applyAlignment="1" applyProtection="1">
      <alignment horizontal="left"/>
    </xf>
    <xf numFmtId="0" fontId="0" fillId="5" borderId="0" xfId="0" applyFill="1" applyAlignment="1" applyProtection="1">
      <alignment horizontal="center"/>
    </xf>
    <xf numFmtId="0" fontId="6" fillId="5" borderId="0" xfId="0" applyFont="1" applyFill="1" applyAlignment="1" applyProtection="1">
      <alignment horizontal="center" wrapText="1"/>
    </xf>
    <xf numFmtId="0" fontId="6" fillId="7" borderId="0" xfId="1" applyFont="1" applyFill="1" applyAlignment="1" applyProtection="1">
      <alignment horizontal="center" vertical="center"/>
    </xf>
    <xf numFmtId="0" fontId="6" fillId="7" borderId="10" xfId="1" applyFont="1" applyFill="1" applyBorder="1" applyAlignment="1" applyProtection="1">
      <alignment horizontal="center" vertical="center"/>
    </xf>
    <xf numFmtId="0" fontId="6" fillId="7" borderId="10" xfId="1" applyFont="1" applyFill="1" applyBorder="1" applyAlignment="1" applyProtection="1">
      <alignment horizontal="center" vertical="center" wrapText="1"/>
    </xf>
    <xf numFmtId="164" fontId="0" fillId="5" borderId="0" xfId="0" applyNumberFormat="1" applyFill="1" applyAlignment="1" applyProtection="1">
      <alignment vertical="center"/>
    </xf>
    <xf numFmtId="164" fontId="5" fillId="5" borderId="0" xfId="5" applyNumberFormat="1" applyFont="1" applyFill="1" applyAlignment="1" applyProtection="1">
      <alignment vertical="center"/>
    </xf>
    <xf numFmtId="164" fontId="5" fillId="6" borderId="0" xfId="5" applyNumberFormat="1" applyFont="1" applyFill="1" applyAlignment="1" applyProtection="1">
      <alignment vertical="center"/>
      <protection locked="0"/>
    </xf>
    <xf numFmtId="0" fontId="0" fillId="6" borderId="0" xfId="0" applyFill="1" applyAlignment="1" applyProtection="1">
      <alignment vertical="center"/>
      <protection locked="0"/>
    </xf>
    <xf numFmtId="164" fontId="0" fillId="5" borderId="0" xfId="5" applyNumberFormat="1" applyFont="1" applyFill="1" applyProtection="1"/>
    <xf numFmtId="0" fontId="0" fillId="5" borderId="0" xfId="0" applyFill="1" applyAlignment="1" applyProtection="1">
      <alignment horizontal="center" vertical="top" wrapText="1"/>
    </xf>
    <xf numFmtId="0" fontId="6" fillId="5" borderId="0" xfId="0" applyFont="1" applyFill="1" applyAlignment="1" applyProtection="1">
      <alignment horizontal="left" vertical="center"/>
    </xf>
    <xf numFmtId="0" fontId="6" fillId="5" borderId="0" xfId="0" applyFont="1" applyFill="1" applyAlignment="1" applyProtection="1">
      <alignment vertical="center"/>
    </xf>
    <xf numFmtId="0" fontId="0" fillId="6" borderId="0" xfId="0"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6" fillId="7" borderId="0" xfId="0" applyFont="1" applyFill="1" applyAlignment="1" applyProtection="1">
      <alignment horizontal="center" vertical="center"/>
    </xf>
    <xf numFmtId="0" fontId="6" fillId="7" borderId="10" xfId="0" applyFont="1" applyFill="1" applyBorder="1" applyAlignment="1" applyProtection="1">
      <alignment horizontal="center" vertical="center"/>
    </xf>
    <xf numFmtId="0" fontId="6" fillId="7" borderId="10" xfId="0" applyFont="1" applyFill="1" applyBorder="1" applyAlignment="1" applyProtection="1">
      <alignment horizontal="center" vertical="center" wrapText="1"/>
    </xf>
    <xf numFmtId="0" fontId="0" fillId="5" borderId="0" xfId="0" applyFill="1" applyAlignment="1" applyProtection="1">
      <alignment horizontal="center" vertical="center"/>
    </xf>
    <xf numFmtId="164" fontId="0" fillId="5" borderId="0" xfId="0" applyNumberFormat="1" applyFill="1" applyAlignment="1" applyProtection="1">
      <alignment horizontal="center" vertical="center"/>
    </xf>
    <xf numFmtId="164" fontId="5" fillId="6" borderId="0" xfId="5" applyNumberFormat="1" applyFont="1" applyFill="1" applyAlignment="1" applyProtection="1">
      <alignment horizontal="center" vertical="center"/>
      <protection locked="0"/>
    </xf>
  </cellXfs>
  <cellStyles count="7">
    <cellStyle name="20% - Accent6" xfId="1" builtinId="50"/>
    <cellStyle name="bsfoot" xfId="2"/>
    <cellStyle name="bshead" xfId="3"/>
    <cellStyle name="Comma" xfId="4" builtinId="3"/>
    <cellStyle name="Currency" xfId="5" builtinId="4"/>
    <cellStyle name="Normal" xfId="0" builtinId="0"/>
    <cellStyle name="POA" xfId="6"/>
  </cellStyles>
  <dxfs count="29">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82"/>
  <sheetViews>
    <sheetView tabSelected="1" workbookViewId="0">
      <selection activeCell="B2" sqref="B2"/>
    </sheetView>
  </sheetViews>
  <sheetFormatPr defaultColWidth="0" defaultRowHeight="15" zeroHeight="1"/>
  <cols>
    <col min="1" max="1" width="32.7109375" style="3" customWidth="1"/>
    <col min="2" max="2" width="30.140625" style="3" customWidth="1"/>
    <col min="3" max="3" width="9.85546875" style="3" hidden="1" customWidth="1"/>
    <col min="4" max="9" width="0" style="3" hidden="1" customWidth="1"/>
    <col min="10" max="16384" width="9.140625" style="3" hidden="1"/>
  </cols>
  <sheetData>
    <row r="1" spans="1:2" ht="27" customHeight="1">
      <c r="A1" s="1" t="s">
        <v>5</v>
      </c>
      <c r="B1" s="2" t="s">
        <v>75</v>
      </c>
    </row>
    <row r="2" spans="1:2" ht="27" customHeight="1">
      <c r="A2" s="1" t="s">
        <v>4</v>
      </c>
      <c r="B2" s="2">
        <v>11111</v>
      </c>
    </row>
    <row r="3" spans="1:2" ht="27" customHeight="1">
      <c r="A3" s="1" t="s">
        <v>3</v>
      </c>
      <c r="B3" s="4">
        <v>42975</v>
      </c>
    </row>
    <row r="4" spans="1:2">
      <c r="A4" s="1"/>
      <c r="B4" s="11" t="s">
        <v>2</v>
      </c>
    </row>
    <row r="5" spans="1:2" hidden="1"/>
    <row r="6" spans="1:2" ht="38.25" hidden="1" customHeight="1">
      <c r="A6" s="5" t="s">
        <v>1</v>
      </c>
    </row>
    <row r="7" spans="1:2" ht="42.75" hidden="1" customHeight="1"/>
    <row r="8" spans="1:2" ht="35.25" hidden="1" customHeight="1">
      <c r="B8" s="3">
        <f>B2/10000</f>
        <v>1.1111</v>
      </c>
    </row>
    <row r="9" spans="1:2" hidden="1">
      <c r="B9" s="3">
        <f>TRUNC(B8)</f>
        <v>1</v>
      </c>
    </row>
    <row r="10" spans="1:2" hidden="1">
      <c r="B10" s="3">
        <f>B2/1000</f>
        <v>11.111000000000001</v>
      </c>
    </row>
    <row r="11" spans="1:2" hidden="1">
      <c r="B11" s="3">
        <f>TRUNC(B10)</f>
        <v>11</v>
      </c>
    </row>
    <row r="12" spans="1:2" hidden="1">
      <c r="B12" s="3">
        <f>B11-(B9*10)</f>
        <v>1</v>
      </c>
    </row>
    <row r="13" spans="1:2" hidden="1">
      <c r="B13" s="3">
        <f>B2/100</f>
        <v>111.11</v>
      </c>
    </row>
    <row r="14" spans="1:2" hidden="1">
      <c r="B14" s="3">
        <f>TRUNC(B13)</f>
        <v>111</v>
      </c>
    </row>
    <row r="15" spans="1:2" hidden="1">
      <c r="B15" s="3">
        <f>B14-(B11*10)</f>
        <v>1</v>
      </c>
    </row>
    <row r="16" spans="1:2" hidden="1">
      <c r="B16" s="3">
        <f>B2/10</f>
        <v>1111.0999999999999</v>
      </c>
    </row>
    <row r="17" spans="1:3" hidden="1">
      <c r="B17" s="3">
        <f>TRUNC(B16)</f>
        <v>1111</v>
      </c>
    </row>
    <row r="18" spans="1:3" hidden="1">
      <c r="B18" s="3">
        <f>B17-(B14*10)</f>
        <v>1</v>
      </c>
    </row>
    <row r="19" spans="1:3" hidden="1">
      <c r="B19" s="3">
        <f>B2</f>
        <v>11111</v>
      </c>
    </row>
    <row r="20" spans="1:3" hidden="1">
      <c r="B20" s="3">
        <f>TRUNC(B19)</f>
        <v>11111</v>
      </c>
    </row>
    <row r="21" spans="1:3" hidden="1">
      <c r="B21" s="3">
        <f>B20-(B17*10)</f>
        <v>1</v>
      </c>
    </row>
    <row r="22" spans="1:3" hidden="1"/>
    <row r="23" spans="1:3" hidden="1">
      <c r="B23" s="3">
        <f>B9+B12+B15+B18+B21</f>
        <v>5</v>
      </c>
    </row>
    <row r="24" spans="1:3" hidden="1"/>
    <row r="25" spans="1:3" hidden="1"/>
    <row r="26" spans="1:3" hidden="1">
      <c r="A26" s="3">
        <v>1</v>
      </c>
      <c r="B26" s="3">
        <v>6</v>
      </c>
      <c r="C26" s="3">
        <f t="shared" ref="C26:C70" si="0">IF(A26=$B$23,B26,0)</f>
        <v>0</v>
      </c>
    </row>
    <row r="27" spans="1:3" hidden="1">
      <c r="A27" s="3">
        <v>2</v>
      </c>
      <c r="B27" s="3">
        <v>8</v>
      </c>
      <c r="C27" s="3">
        <f t="shared" si="0"/>
        <v>0</v>
      </c>
    </row>
    <row r="28" spans="1:3" hidden="1">
      <c r="A28" s="3">
        <v>3</v>
      </c>
      <c r="B28" s="3">
        <v>3</v>
      </c>
      <c r="C28" s="3">
        <f t="shared" si="0"/>
        <v>0</v>
      </c>
    </row>
    <row r="29" spans="1:3" hidden="1">
      <c r="A29" s="3">
        <v>4</v>
      </c>
      <c r="B29" s="3">
        <v>4</v>
      </c>
      <c r="C29" s="3">
        <f t="shared" si="0"/>
        <v>0</v>
      </c>
    </row>
    <row r="30" spans="1:3" hidden="1">
      <c r="A30" s="3">
        <v>5</v>
      </c>
      <c r="B30" s="3">
        <v>9</v>
      </c>
      <c r="C30" s="3">
        <f t="shared" si="0"/>
        <v>9</v>
      </c>
    </row>
    <row r="31" spans="1:3" hidden="1">
      <c r="A31" s="3">
        <v>6</v>
      </c>
      <c r="B31" s="3">
        <v>1</v>
      </c>
      <c r="C31" s="3">
        <f t="shared" si="0"/>
        <v>0</v>
      </c>
    </row>
    <row r="32" spans="1:3" hidden="1">
      <c r="A32" s="3">
        <v>7</v>
      </c>
      <c r="B32" s="3">
        <v>2</v>
      </c>
      <c r="C32" s="3">
        <f t="shared" si="0"/>
        <v>0</v>
      </c>
    </row>
    <row r="33" spans="1:3" hidden="1">
      <c r="A33" s="3">
        <v>8</v>
      </c>
      <c r="B33" s="3">
        <v>3</v>
      </c>
      <c r="C33" s="3">
        <f t="shared" si="0"/>
        <v>0</v>
      </c>
    </row>
    <row r="34" spans="1:3" hidden="1">
      <c r="A34" s="3">
        <v>9</v>
      </c>
      <c r="B34" s="3">
        <v>5</v>
      </c>
      <c r="C34" s="3">
        <f t="shared" si="0"/>
        <v>0</v>
      </c>
    </row>
    <row r="35" spans="1:3" hidden="1">
      <c r="A35" s="3">
        <v>10</v>
      </c>
      <c r="B35" s="3">
        <v>7</v>
      </c>
      <c r="C35" s="3">
        <f t="shared" si="0"/>
        <v>0</v>
      </c>
    </row>
    <row r="36" spans="1:3" hidden="1">
      <c r="A36" s="3">
        <v>11</v>
      </c>
      <c r="B36" s="3">
        <v>9</v>
      </c>
      <c r="C36" s="3">
        <f t="shared" si="0"/>
        <v>0</v>
      </c>
    </row>
    <row r="37" spans="1:3" hidden="1">
      <c r="A37" s="3">
        <v>12</v>
      </c>
      <c r="B37" s="3">
        <v>6</v>
      </c>
      <c r="C37" s="3">
        <f t="shared" si="0"/>
        <v>0</v>
      </c>
    </row>
    <row r="38" spans="1:3" hidden="1">
      <c r="A38" s="3">
        <v>13</v>
      </c>
      <c r="B38" s="3">
        <v>6</v>
      </c>
      <c r="C38" s="3">
        <f t="shared" si="0"/>
        <v>0</v>
      </c>
    </row>
    <row r="39" spans="1:3" hidden="1">
      <c r="A39" s="3">
        <v>14</v>
      </c>
      <c r="B39" s="3">
        <v>4</v>
      </c>
      <c r="C39" s="3">
        <f t="shared" si="0"/>
        <v>0</v>
      </c>
    </row>
    <row r="40" spans="1:3" hidden="1">
      <c r="A40" s="3">
        <v>15</v>
      </c>
      <c r="B40" s="3">
        <v>3</v>
      </c>
      <c r="C40" s="3">
        <f t="shared" si="0"/>
        <v>0</v>
      </c>
    </row>
    <row r="41" spans="1:3" hidden="1">
      <c r="A41" s="3">
        <v>16</v>
      </c>
      <c r="B41" s="3">
        <v>2</v>
      </c>
      <c r="C41" s="3">
        <f t="shared" si="0"/>
        <v>0</v>
      </c>
    </row>
    <row r="42" spans="1:3" hidden="1">
      <c r="A42" s="3">
        <v>17</v>
      </c>
      <c r="B42" s="3">
        <v>6</v>
      </c>
      <c r="C42" s="3">
        <f t="shared" si="0"/>
        <v>0</v>
      </c>
    </row>
    <row r="43" spans="1:3" hidden="1">
      <c r="A43" s="3">
        <v>18</v>
      </c>
      <c r="B43" s="3">
        <v>2</v>
      </c>
      <c r="C43" s="3">
        <f t="shared" si="0"/>
        <v>0</v>
      </c>
    </row>
    <row r="44" spans="1:3" hidden="1">
      <c r="A44" s="3">
        <v>19</v>
      </c>
      <c r="B44" s="3">
        <v>1</v>
      </c>
      <c r="C44" s="3">
        <f t="shared" si="0"/>
        <v>0</v>
      </c>
    </row>
    <row r="45" spans="1:3" hidden="1">
      <c r="A45" s="3">
        <v>20</v>
      </c>
      <c r="B45" s="3">
        <v>1</v>
      </c>
      <c r="C45" s="3">
        <f t="shared" si="0"/>
        <v>0</v>
      </c>
    </row>
    <row r="46" spans="1:3" hidden="1">
      <c r="A46" s="3">
        <v>21</v>
      </c>
      <c r="B46" s="3">
        <v>7</v>
      </c>
      <c r="C46" s="3">
        <f t="shared" si="0"/>
        <v>0</v>
      </c>
    </row>
    <row r="47" spans="1:3" hidden="1">
      <c r="A47" s="3">
        <v>22</v>
      </c>
      <c r="B47" s="3">
        <v>9</v>
      </c>
      <c r="C47" s="3">
        <f t="shared" si="0"/>
        <v>0</v>
      </c>
    </row>
    <row r="48" spans="1:3" hidden="1">
      <c r="A48" s="3">
        <v>23</v>
      </c>
      <c r="B48" s="3">
        <v>8</v>
      </c>
      <c r="C48" s="3">
        <f t="shared" si="0"/>
        <v>0</v>
      </c>
    </row>
    <row r="49" spans="1:3" hidden="1">
      <c r="A49" s="3">
        <v>24</v>
      </c>
      <c r="B49" s="3">
        <v>7</v>
      </c>
      <c r="C49" s="3">
        <f t="shared" si="0"/>
        <v>0</v>
      </c>
    </row>
    <row r="50" spans="1:3" hidden="1">
      <c r="A50" s="3">
        <v>25</v>
      </c>
      <c r="B50" s="3">
        <v>3</v>
      </c>
      <c r="C50" s="3">
        <f t="shared" si="0"/>
        <v>0</v>
      </c>
    </row>
    <row r="51" spans="1:3" hidden="1">
      <c r="A51" s="3">
        <v>26</v>
      </c>
      <c r="B51" s="3">
        <v>6</v>
      </c>
      <c r="C51" s="3">
        <f t="shared" si="0"/>
        <v>0</v>
      </c>
    </row>
    <row r="52" spans="1:3" hidden="1">
      <c r="A52" s="3">
        <v>27</v>
      </c>
      <c r="B52" s="3">
        <v>1</v>
      </c>
      <c r="C52" s="3">
        <f t="shared" si="0"/>
        <v>0</v>
      </c>
    </row>
    <row r="53" spans="1:3" hidden="1">
      <c r="A53" s="3">
        <v>28</v>
      </c>
      <c r="B53" s="3">
        <v>2</v>
      </c>
      <c r="C53" s="3">
        <f t="shared" si="0"/>
        <v>0</v>
      </c>
    </row>
    <row r="54" spans="1:3" hidden="1">
      <c r="A54" s="3">
        <v>29</v>
      </c>
      <c r="B54" s="3">
        <v>3</v>
      </c>
      <c r="C54" s="3">
        <f t="shared" si="0"/>
        <v>0</v>
      </c>
    </row>
    <row r="55" spans="1:3" hidden="1">
      <c r="A55" s="3">
        <v>30</v>
      </c>
      <c r="B55" s="3">
        <v>4</v>
      </c>
      <c r="C55" s="3">
        <f t="shared" si="0"/>
        <v>0</v>
      </c>
    </row>
    <row r="56" spans="1:3" hidden="1">
      <c r="A56" s="3">
        <v>31</v>
      </c>
      <c r="B56" s="3">
        <v>5</v>
      </c>
      <c r="C56" s="3">
        <f t="shared" si="0"/>
        <v>0</v>
      </c>
    </row>
    <row r="57" spans="1:3" hidden="1">
      <c r="A57" s="3">
        <v>32</v>
      </c>
      <c r="B57" s="3">
        <v>7</v>
      </c>
      <c r="C57" s="3">
        <f t="shared" si="0"/>
        <v>0</v>
      </c>
    </row>
    <row r="58" spans="1:3" hidden="1">
      <c r="A58" s="3">
        <v>33</v>
      </c>
      <c r="B58" s="3">
        <v>8</v>
      </c>
      <c r="C58" s="3">
        <f t="shared" si="0"/>
        <v>0</v>
      </c>
    </row>
    <row r="59" spans="1:3" hidden="1">
      <c r="A59" s="3">
        <v>34</v>
      </c>
      <c r="B59" s="3">
        <v>9</v>
      </c>
      <c r="C59" s="3">
        <f t="shared" si="0"/>
        <v>0</v>
      </c>
    </row>
    <row r="60" spans="1:3" hidden="1">
      <c r="A60" s="3">
        <v>35</v>
      </c>
      <c r="B60" s="3">
        <v>5</v>
      </c>
      <c r="C60" s="3">
        <f t="shared" si="0"/>
        <v>0</v>
      </c>
    </row>
    <row r="61" spans="1:3" hidden="1">
      <c r="A61" s="3">
        <v>36</v>
      </c>
      <c r="B61" s="3">
        <v>3</v>
      </c>
      <c r="C61" s="3">
        <f t="shared" si="0"/>
        <v>0</v>
      </c>
    </row>
    <row r="62" spans="1:3" hidden="1">
      <c r="A62" s="3">
        <v>37</v>
      </c>
      <c r="B62" s="3">
        <v>5</v>
      </c>
      <c r="C62" s="3">
        <f t="shared" si="0"/>
        <v>0</v>
      </c>
    </row>
    <row r="63" spans="1:3" hidden="1">
      <c r="A63" s="3">
        <v>38</v>
      </c>
      <c r="B63" s="3">
        <v>7</v>
      </c>
      <c r="C63" s="3">
        <f t="shared" si="0"/>
        <v>0</v>
      </c>
    </row>
    <row r="64" spans="1:3" hidden="1">
      <c r="A64" s="3">
        <v>39</v>
      </c>
      <c r="B64" s="3">
        <v>3</v>
      </c>
      <c r="C64" s="3">
        <f t="shared" si="0"/>
        <v>0</v>
      </c>
    </row>
    <row r="65" spans="1:9" hidden="1">
      <c r="A65" s="3">
        <v>40</v>
      </c>
      <c r="B65" s="3">
        <v>6</v>
      </c>
      <c r="C65" s="3">
        <f t="shared" si="0"/>
        <v>0</v>
      </c>
    </row>
    <row r="66" spans="1:9" hidden="1">
      <c r="A66" s="3">
        <v>41</v>
      </c>
      <c r="B66" s="3">
        <v>7</v>
      </c>
      <c r="C66" s="3">
        <f t="shared" si="0"/>
        <v>0</v>
      </c>
    </row>
    <row r="67" spans="1:9" hidden="1">
      <c r="A67" s="3">
        <v>42</v>
      </c>
      <c r="B67" s="3">
        <v>8</v>
      </c>
      <c r="C67" s="3">
        <f t="shared" si="0"/>
        <v>0</v>
      </c>
    </row>
    <row r="68" spans="1:9" hidden="1">
      <c r="A68" s="3">
        <v>43</v>
      </c>
      <c r="B68" s="3">
        <v>2</v>
      </c>
      <c r="C68" s="3">
        <f t="shared" si="0"/>
        <v>0</v>
      </c>
    </row>
    <row r="69" spans="1:9" hidden="1">
      <c r="A69" s="3">
        <v>44</v>
      </c>
      <c r="B69" s="3">
        <v>5</v>
      </c>
      <c r="C69" s="3">
        <f t="shared" si="0"/>
        <v>0</v>
      </c>
    </row>
    <row r="70" spans="1:9" hidden="1">
      <c r="A70" s="3">
        <v>45</v>
      </c>
      <c r="B70" s="3">
        <v>7</v>
      </c>
      <c r="C70" s="3">
        <f t="shared" si="0"/>
        <v>0</v>
      </c>
    </row>
    <row r="71" spans="1:9" hidden="1">
      <c r="A71" s="6" t="s">
        <v>0</v>
      </c>
      <c r="C71" s="7">
        <f>SUM(C26:C70)</f>
        <v>9</v>
      </c>
      <c r="D71" s="7">
        <f>B23</f>
        <v>5</v>
      </c>
      <c r="E71" s="7">
        <f>B14</f>
        <v>111</v>
      </c>
      <c r="F71" s="7">
        <f>B17</f>
        <v>1111</v>
      </c>
      <c r="G71" s="7">
        <f>B19</f>
        <v>11111</v>
      </c>
      <c r="H71" s="7">
        <f>G71/C71</f>
        <v>1234.5555555555557</v>
      </c>
    </row>
    <row r="72" spans="1:9" hidden="1">
      <c r="C72" s="7">
        <f>D72/9</f>
        <v>1.3888888888888888</v>
      </c>
      <c r="D72" s="7">
        <f>D71*2.5</f>
        <v>12.5</v>
      </c>
      <c r="E72" s="7">
        <f>E71*2.5</f>
        <v>277.5</v>
      </c>
      <c r="F72" s="7">
        <f>F71*2.5</f>
        <v>2777.5</v>
      </c>
      <c r="G72" s="7">
        <f>G71*2.5</f>
        <v>27777.5</v>
      </c>
      <c r="H72" s="7">
        <f>H71*2.5</f>
        <v>3086.3888888888891</v>
      </c>
    </row>
    <row r="73" spans="1:9" hidden="1">
      <c r="C73" s="7">
        <f>(C72+C71)/2</f>
        <v>5.1944444444444446</v>
      </c>
      <c r="D73" s="7">
        <f>$C$73*D71</f>
        <v>25.972222222222221</v>
      </c>
      <c r="E73" s="7">
        <f>$C$73*E71</f>
        <v>576.58333333333337</v>
      </c>
      <c r="F73" s="7">
        <f>$C$73*F71</f>
        <v>5771.0277777777783</v>
      </c>
      <c r="G73" s="7">
        <f>$C$73*G71</f>
        <v>57715.472222222226</v>
      </c>
      <c r="H73" s="7">
        <f>$C$73*H71</f>
        <v>6412.8302469135806</v>
      </c>
    </row>
    <row r="74" spans="1:9" hidden="1">
      <c r="C74" s="7">
        <f>SUM(C72:C73)</f>
        <v>6.5833333333333339</v>
      </c>
      <c r="D74" s="7">
        <f>$C$74*C71</f>
        <v>59.250000000000007</v>
      </c>
      <c r="E74" s="7">
        <f>$C$74*D71</f>
        <v>32.916666666666671</v>
      </c>
      <c r="F74" s="7">
        <f>$C$74*E71</f>
        <v>730.75000000000011</v>
      </c>
      <c r="G74" s="7">
        <f>$C$74*F71</f>
        <v>7314.0833333333339</v>
      </c>
      <c r="H74" s="7">
        <f>$C$74*G71</f>
        <v>73147.416666666672</v>
      </c>
    </row>
    <row r="75" spans="1:9" hidden="1">
      <c r="C75" s="8"/>
      <c r="D75" s="8"/>
      <c r="E75" s="8"/>
      <c r="F75" s="8"/>
      <c r="G75" s="8"/>
      <c r="H75" s="8"/>
      <c r="I75" s="9"/>
    </row>
    <row r="76" spans="1:9" hidden="1">
      <c r="C76" s="8"/>
      <c r="D76" s="8"/>
      <c r="E76" s="8"/>
      <c r="F76" s="8"/>
      <c r="G76" s="8"/>
      <c r="H76" s="8"/>
      <c r="I76" s="9"/>
    </row>
    <row r="77" spans="1:9" hidden="1">
      <c r="C77" s="10">
        <f>C71*2</f>
        <v>18</v>
      </c>
      <c r="D77" s="10">
        <f t="shared" ref="C77:H80" si="1">D71*2</f>
        <v>10</v>
      </c>
      <c r="E77" s="10">
        <f t="shared" si="1"/>
        <v>222</v>
      </c>
      <c r="F77" s="10">
        <f t="shared" si="1"/>
        <v>2222</v>
      </c>
      <c r="G77" s="10">
        <f t="shared" si="1"/>
        <v>22222</v>
      </c>
      <c r="H77" s="10">
        <f t="shared" si="1"/>
        <v>2469.1111111111113</v>
      </c>
      <c r="I77" s="9"/>
    </row>
    <row r="78" spans="1:9" hidden="1">
      <c r="C78" s="10">
        <f t="shared" si="1"/>
        <v>2.7777777777777777</v>
      </c>
      <c r="D78" s="10">
        <f t="shared" si="1"/>
        <v>25</v>
      </c>
      <c r="E78" s="10">
        <f t="shared" si="1"/>
        <v>555</v>
      </c>
      <c r="F78" s="10">
        <f t="shared" si="1"/>
        <v>5555</v>
      </c>
      <c r="G78" s="10">
        <f t="shared" si="1"/>
        <v>55555</v>
      </c>
      <c r="H78" s="10">
        <f t="shared" si="1"/>
        <v>6172.7777777777783</v>
      </c>
      <c r="I78" s="9"/>
    </row>
    <row r="79" spans="1:9" hidden="1">
      <c r="C79" s="10">
        <f t="shared" si="1"/>
        <v>10.388888888888889</v>
      </c>
      <c r="D79" s="10">
        <f t="shared" si="1"/>
        <v>51.944444444444443</v>
      </c>
      <c r="E79" s="10">
        <f t="shared" si="1"/>
        <v>1153.1666666666667</v>
      </c>
      <c r="F79" s="10">
        <f t="shared" si="1"/>
        <v>11542.055555555557</v>
      </c>
      <c r="G79" s="10">
        <f t="shared" si="1"/>
        <v>115430.94444444445</v>
      </c>
      <c r="H79" s="10">
        <f t="shared" si="1"/>
        <v>12825.660493827161</v>
      </c>
      <c r="I79" s="9"/>
    </row>
    <row r="80" spans="1:9" hidden="1">
      <c r="C80" s="10">
        <f t="shared" si="1"/>
        <v>13.166666666666668</v>
      </c>
      <c r="D80" s="10">
        <f t="shared" si="1"/>
        <v>118.50000000000001</v>
      </c>
      <c r="E80" s="10">
        <f t="shared" si="1"/>
        <v>65.833333333333343</v>
      </c>
      <c r="F80" s="10">
        <f>F74*2</f>
        <v>1461.5000000000002</v>
      </c>
      <c r="G80" s="10">
        <f t="shared" si="1"/>
        <v>14628.166666666668</v>
      </c>
      <c r="H80" s="10">
        <f t="shared" si="1"/>
        <v>146294.83333333334</v>
      </c>
      <c r="I80" s="9"/>
    </row>
    <row r="81" spans="3:9" hidden="1">
      <c r="C81" s="9"/>
      <c r="D81" s="9"/>
      <c r="E81" s="9"/>
      <c r="F81" s="9"/>
      <c r="G81" s="9"/>
      <c r="H81" s="9"/>
      <c r="I81" s="9"/>
    </row>
    <row r="82" spans="3:9" hidden="1">
      <c r="C82" s="9"/>
      <c r="D82" s="9"/>
      <c r="E82" s="9"/>
      <c r="F82" s="9"/>
      <c r="G82" s="9"/>
      <c r="H82" s="9"/>
      <c r="I82" s="9"/>
    </row>
  </sheetData>
  <sheetProtection password="BE0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G51"/>
  <sheetViews>
    <sheetView zoomScaleNormal="100" workbookViewId="0"/>
  </sheetViews>
  <sheetFormatPr defaultColWidth="0" defaultRowHeight="15" zeroHeight="1"/>
  <cols>
    <col min="1" max="1" width="4.7109375" style="12" customWidth="1"/>
    <col min="2" max="2" width="11.7109375" style="12" customWidth="1"/>
    <col min="3" max="3" width="3.7109375" style="12" customWidth="1"/>
    <col min="4" max="4" width="13.7109375" style="12" bestFit="1" customWidth="1"/>
    <col min="5" max="5" width="3.7109375" style="12" customWidth="1"/>
    <col min="6" max="6" width="13.140625" style="12" customWidth="1"/>
    <col min="7" max="7" width="3.7109375" style="12" customWidth="1"/>
    <col min="8" max="8" width="29.42578125" style="12" bestFit="1" customWidth="1"/>
    <col min="9" max="9" width="3.7109375" style="12" customWidth="1"/>
    <col min="10" max="10" width="14.7109375" style="12" customWidth="1"/>
    <col min="11" max="11" width="3.7109375" style="12" customWidth="1"/>
    <col min="12" max="12" width="12.85546875" style="12" customWidth="1"/>
    <col min="13" max="13" width="3.7109375" style="12" customWidth="1"/>
    <col min="14" max="14" width="13.42578125" style="12" bestFit="1" customWidth="1"/>
    <col min="15" max="15" width="3.7109375" style="12" customWidth="1"/>
    <col min="16" max="16" width="14.42578125" style="12" customWidth="1"/>
    <col min="17" max="17" width="3.140625" style="12" customWidth="1"/>
    <col min="18" max="23" width="9.140625" style="12" hidden="1"/>
    <col min="24" max="24" width="12.5703125" style="12" hidden="1"/>
    <col min="25" max="25" width="10" style="12" hidden="1"/>
    <col min="26" max="26" width="4.7109375" style="12" hidden="1"/>
    <col min="27" max="27" width="11.7109375" style="12" hidden="1"/>
    <col min="28" max="28" width="3.7109375" style="12" hidden="1"/>
    <col min="29" max="29" width="13.7109375" style="12" hidden="1"/>
    <col min="30" max="30" width="3.7109375" style="12" hidden="1"/>
    <col min="31" max="31" width="13.140625" style="12" hidden="1"/>
    <col min="32" max="32" width="3.7109375" style="12" hidden="1"/>
    <col min="33" max="33" width="29.42578125" style="12" hidden="1"/>
    <col min="34" max="34" width="3.7109375" style="12" hidden="1"/>
    <col min="35" max="35" width="14.7109375" style="12" hidden="1"/>
    <col min="36" max="36" width="3.7109375" style="12" hidden="1"/>
    <col min="37" max="37" width="12.85546875" style="12" hidden="1"/>
    <col min="38" max="38" width="3.7109375" style="12" hidden="1"/>
    <col min="39" max="39" width="13.42578125" style="12" hidden="1"/>
    <col min="40" max="40" width="3.7109375" style="12" hidden="1"/>
    <col min="41" max="41" width="14.42578125" style="12" hidden="1"/>
    <col min="42" max="45" width="9.140625" style="12" hidden="1"/>
    <col min="46" max="46" width="10.5703125" style="12" hidden="1"/>
    <col min="47" max="51" width="11.5703125" style="12" hidden="1"/>
    <col min="52" max="52" width="13.42578125" style="12" hidden="1"/>
    <col min="53" max="53" width="14.85546875" style="12" hidden="1"/>
    <col min="54" max="16384" width="9.140625" style="12" hidden="1"/>
  </cols>
  <sheetData>
    <row r="1" spans="1:59" ht="39.75" customHeight="1">
      <c r="B1" s="43" t="s">
        <v>64</v>
      </c>
      <c r="C1" s="43"/>
      <c r="D1" s="43"/>
      <c r="E1" s="43"/>
      <c r="F1" s="43"/>
      <c r="G1" s="43"/>
      <c r="H1" s="43"/>
      <c r="I1" s="43"/>
      <c r="J1" s="43"/>
      <c r="K1" s="43"/>
      <c r="L1" s="43"/>
      <c r="M1" s="43"/>
      <c r="N1" s="43"/>
      <c r="O1" s="43"/>
      <c r="P1" s="43"/>
    </row>
    <row r="2" spans="1:59" ht="15" customHeight="1"/>
    <row r="3" spans="1:59" ht="12.75" customHeight="1"/>
    <row r="4" spans="1:59" ht="64.5" customHeight="1">
      <c r="A4" s="54" t="s">
        <v>15</v>
      </c>
      <c r="B4" s="40" t="str">
        <f>AA4</f>
        <v>As a newly hired staff accountant at Enter your name here Company, you have been asked to review the depreciation schedules left by your predecessor for the company's PP&amp;E as some of the data are unreadable.  The CEO has asked that you help him fill in the unreadable information including the service life, the salvage value, the accumulated depreciation or the depreciation to be recorded in the next year for the assets listed below so that he may gain insight to the company's PP&amp;E assets.  Assume you are being asked to prepare this schedule on 12/31/X8.</v>
      </c>
      <c r="C4" s="40"/>
      <c r="D4" s="40"/>
      <c r="E4" s="40"/>
      <c r="F4" s="40"/>
      <c r="G4" s="40"/>
      <c r="H4" s="40"/>
      <c r="I4" s="40"/>
      <c r="J4" s="40"/>
      <c r="K4" s="40"/>
      <c r="L4" s="40"/>
      <c r="M4" s="40"/>
      <c r="N4" s="40"/>
      <c r="O4" s="40"/>
      <c r="P4" s="40"/>
      <c r="Z4" s="13" t="s">
        <v>15</v>
      </c>
      <c r="AA4" s="40" t="str">
        <f>CONCATENATE("As a newly hired staff accountant at ", Identification!$B$1, BC4, ".  Assume you are being asked to prepare this schedule on 12/31/X8.")</f>
        <v>As a newly hired staff accountant at Enter your name here Company, you have been asked to review the depreciation schedules left by your predecessor for the company's PP&amp;E as some of the data are unreadable.  The CEO has asked that you help him fill in the unreadable information including the service life, the salvage value, the accumulated depreciation or the depreciation to be recorded in the next year for the assets listed below so that he may gain insight to the company's PP&amp;E assets.  Assume you are being asked to prepare this schedule on 12/31/X8.</v>
      </c>
      <c r="AB4" s="40"/>
      <c r="AC4" s="40"/>
      <c r="AD4" s="40"/>
      <c r="AE4" s="40"/>
      <c r="AF4" s="40"/>
      <c r="AG4" s="40"/>
      <c r="AH4" s="40"/>
      <c r="AI4" s="40"/>
      <c r="AJ4" s="40"/>
      <c r="AK4" s="40"/>
      <c r="AL4" s="40"/>
      <c r="AM4" s="40"/>
      <c r="AN4" s="40"/>
      <c r="AO4" s="40"/>
      <c r="BC4" s="12" t="s">
        <v>76</v>
      </c>
    </row>
    <row r="5" spans="1:59">
      <c r="BC5" s="12" t="s">
        <v>71</v>
      </c>
    </row>
    <row r="6" spans="1:59" ht="51" customHeight="1">
      <c r="A6" s="14"/>
      <c r="B6" s="45" t="s">
        <v>7</v>
      </c>
      <c r="C6" s="44"/>
      <c r="D6" s="45" t="s">
        <v>6</v>
      </c>
      <c r="E6" s="44"/>
      <c r="F6" s="45" t="s">
        <v>8</v>
      </c>
      <c r="G6" s="44"/>
      <c r="H6" s="45" t="s">
        <v>12</v>
      </c>
      <c r="I6" s="44"/>
      <c r="J6" s="45" t="s">
        <v>13</v>
      </c>
      <c r="K6" s="44"/>
      <c r="L6" s="46" t="s">
        <v>18</v>
      </c>
      <c r="M6" s="44"/>
      <c r="N6" s="45" t="s">
        <v>14</v>
      </c>
      <c r="O6" s="44"/>
      <c r="P6" s="46" t="s">
        <v>65</v>
      </c>
      <c r="X6" s="51" t="s">
        <v>2</v>
      </c>
      <c r="Y6" s="15"/>
      <c r="AA6" s="16" t="s">
        <v>7</v>
      </c>
      <c r="AB6" s="16"/>
      <c r="AC6" s="16" t="s">
        <v>6</v>
      </c>
      <c r="AD6" s="16"/>
      <c r="AE6" s="16" t="s">
        <v>8</v>
      </c>
      <c r="AF6" s="16"/>
      <c r="AG6" s="16" t="s">
        <v>12</v>
      </c>
      <c r="AH6" s="16"/>
      <c r="AI6" s="16" t="s">
        <v>13</v>
      </c>
      <c r="AJ6" s="16"/>
      <c r="AK6" s="17" t="s">
        <v>18</v>
      </c>
      <c r="AL6" s="16"/>
      <c r="AM6" s="16" t="s">
        <v>14</v>
      </c>
      <c r="AN6" s="16"/>
      <c r="AO6" s="17" t="s">
        <v>19</v>
      </c>
    </row>
    <row r="7" spans="1:59" ht="24" customHeight="1">
      <c r="B7" s="13" t="s">
        <v>9</v>
      </c>
      <c r="C7" s="13"/>
      <c r="D7" s="13" t="s">
        <v>21</v>
      </c>
      <c r="E7" s="13"/>
      <c r="F7" s="47">
        <f>AE7</f>
        <v>26000</v>
      </c>
      <c r="G7" s="13"/>
      <c r="H7" s="13" t="s">
        <v>16</v>
      </c>
      <c r="I7" s="13"/>
      <c r="J7" s="13">
        <f>AI7</f>
        <v>10</v>
      </c>
      <c r="K7" s="13"/>
      <c r="L7" s="48">
        <f>AK7</f>
        <v>10500</v>
      </c>
      <c r="M7" s="13"/>
      <c r="N7" s="49" t="s">
        <v>2</v>
      </c>
      <c r="O7" s="13"/>
      <c r="P7" s="49" t="s">
        <v>2</v>
      </c>
      <c r="U7" s="12" t="str">
        <f>IF(N7=AM7,"Correct","Incorrect")</f>
        <v>Incorrect</v>
      </c>
      <c r="V7" s="12" t="str">
        <f>IF(P7=AO7,"Correct","Incorrect")</f>
        <v>Incorrect</v>
      </c>
      <c r="W7"/>
      <c r="X7" s="18">
        <f>$AE$16</f>
        <v>49400</v>
      </c>
      <c r="AA7" s="12" t="s">
        <v>9</v>
      </c>
      <c r="AC7" s="12" t="s">
        <v>21</v>
      </c>
      <c r="AE7" s="15">
        <f>BA9</f>
        <v>26000</v>
      </c>
      <c r="AG7" s="12" t="s">
        <v>16</v>
      </c>
      <c r="AI7" s="12">
        <f>AY9</f>
        <v>10</v>
      </c>
      <c r="AK7" s="18">
        <f>AW9</f>
        <v>10500</v>
      </c>
      <c r="AM7" s="15">
        <f>AZ9</f>
        <v>5000</v>
      </c>
      <c r="AO7" s="19">
        <f>AX9</f>
        <v>2100</v>
      </c>
      <c r="BB7" s="20">
        <f>Identification!C71</f>
        <v>9</v>
      </c>
      <c r="BC7" s="20">
        <f>ROUND(Identification!D71,0)</f>
        <v>5</v>
      </c>
      <c r="BD7" s="20">
        <f>Identification!E71</f>
        <v>111</v>
      </c>
      <c r="BE7" s="20">
        <f>Identification!F71</f>
        <v>1111</v>
      </c>
      <c r="BF7" s="20">
        <f>Identification!G71</f>
        <v>11111</v>
      </c>
      <c r="BG7" s="20">
        <f>Identification!H71</f>
        <v>1234.5555555555557</v>
      </c>
    </row>
    <row r="8" spans="1:59" ht="24" customHeight="1">
      <c r="B8" s="13" t="s">
        <v>10</v>
      </c>
      <c r="C8" s="13"/>
      <c r="D8" s="13" t="s">
        <v>24</v>
      </c>
      <c r="E8" s="13"/>
      <c r="F8" s="47">
        <f>AE8</f>
        <v>125000</v>
      </c>
      <c r="G8" s="13"/>
      <c r="H8" s="13" t="s">
        <v>17</v>
      </c>
      <c r="I8" s="13"/>
      <c r="J8" s="13">
        <f>AI8</f>
        <v>4</v>
      </c>
      <c r="K8" s="13"/>
      <c r="L8" s="48">
        <f>AK8</f>
        <v>109375</v>
      </c>
      <c r="M8" s="13"/>
      <c r="N8" s="48">
        <f>AM8</f>
        <v>13000</v>
      </c>
      <c r="O8" s="13"/>
      <c r="P8" s="49" t="s">
        <v>2</v>
      </c>
      <c r="V8" s="12" t="str">
        <f>IF(P8=AO8,"Correct","Incorrect")</f>
        <v>Incorrect</v>
      </c>
      <c r="W8"/>
      <c r="X8" s="18">
        <f>$AE$28</f>
        <v>82333.333333333328</v>
      </c>
      <c r="AA8" s="12" t="s">
        <v>10</v>
      </c>
      <c r="AC8" s="12" t="s">
        <v>24</v>
      </c>
      <c r="AE8" s="21">
        <f>BA11</f>
        <v>125000</v>
      </c>
      <c r="AG8" s="12" t="s">
        <v>17</v>
      </c>
      <c r="AI8" s="12">
        <v>4</v>
      </c>
      <c r="AK8" s="18">
        <f>SUM(AV11:AX11)</f>
        <v>109375</v>
      </c>
      <c r="AM8" s="18">
        <f>AZ11</f>
        <v>13000</v>
      </c>
      <c r="AO8" s="12">
        <f>AU11</f>
        <v>2625</v>
      </c>
      <c r="AW8" s="12" t="s">
        <v>66</v>
      </c>
      <c r="AX8" s="12" t="s">
        <v>23</v>
      </c>
      <c r="AY8" s="12" t="s">
        <v>13</v>
      </c>
      <c r="AZ8" s="12" t="s">
        <v>14</v>
      </c>
      <c r="BA8" s="12" t="s">
        <v>20</v>
      </c>
      <c r="BB8" s="20">
        <f>Identification!C72</f>
        <v>1.3888888888888888</v>
      </c>
      <c r="BC8" s="20">
        <f>ROUND(Identification!D72,0)</f>
        <v>13</v>
      </c>
      <c r="BD8" s="20">
        <f>Identification!E72</f>
        <v>277.5</v>
      </c>
      <c r="BE8" s="20">
        <f>Identification!F72</f>
        <v>2777.5</v>
      </c>
      <c r="BF8" s="20">
        <f>Identification!G72</f>
        <v>27777.5</v>
      </c>
      <c r="BG8" s="20">
        <f>Identification!H72</f>
        <v>3086.3888888888891</v>
      </c>
    </row>
    <row r="9" spans="1:59" ht="24" customHeight="1">
      <c r="B9" s="13" t="s">
        <v>11</v>
      </c>
      <c r="C9" s="13"/>
      <c r="D9" s="13" t="s">
        <v>30</v>
      </c>
      <c r="E9" s="13"/>
      <c r="F9" s="47">
        <f>AE9</f>
        <v>1600000</v>
      </c>
      <c r="G9" s="13"/>
      <c r="H9" s="13" t="s">
        <v>34</v>
      </c>
      <c r="I9" s="13"/>
      <c r="J9" s="50"/>
      <c r="K9" s="13"/>
      <c r="L9" s="49"/>
      <c r="M9" s="13"/>
      <c r="N9" s="48">
        <f>AM9</f>
        <v>160000</v>
      </c>
      <c r="O9" s="13"/>
      <c r="P9" s="48">
        <f>AO9</f>
        <v>57600</v>
      </c>
      <c r="S9" s="12" t="str">
        <f>IF(J9=AI9,"Correct","Incorrect")</f>
        <v>Incorrect</v>
      </c>
      <c r="T9" s="12" t="str">
        <f>IF(L9=AK9,"Correct","Incorrect")</f>
        <v>Incorrect</v>
      </c>
      <c r="W9"/>
      <c r="X9" s="18">
        <f>$AE$29</f>
        <v>41166.666666666664</v>
      </c>
      <c r="AA9" s="12" t="s">
        <v>11</v>
      </c>
      <c r="AC9" s="12" t="s">
        <v>30</v>
      </c>
      <c r="AE9" s="21">
        <f>BA13</f>
        <v>1600000</v>
      </c>
      <c r="AG9" s="12" t="s">
        <v>34</v>
      </c>
      <c r="AI9" s="12">
        <f>AY13</f>
        <v>25</v>
      </c>
      <c r="AK9" s="18">
        <f>AV13</f>
        <v>259200</v>
      </c>
      <c r="AM9" s="21">
        <f>AZ13</f>
        <v>160000</v>
      </c>
      <c r="AO9" s="18">
        <f>AX13</f>
        <v>57600</v>
      </c>
      <c r="AW9" s="12">
        <f>MIN((BA9-AZ9),((BA9-AZ9)/AY9)*5)</f>
        <v>10500</v>
      </c>
      <c r="AX9" s="19">
        <f>MIN((BA9-AZ9)/AY9,IF(AY9&lt;5,0,(BA9-AZ9)/AY9))</f>
        <v>2100</v>
      </c>
      <c r="AY9" s="12">
        <f>ROUND(IF(10&gt;BB7&gt;5,EVEN(BB7),6),0)</f>
        <v>10</v>
      </c>
      <c r="AZ9" s="15">
        <f>ROUND(BA9*0.2,-3)</f>
        <v>5000</v>
      </c>
      <c r="BA9" s="18">
        <f>ROUND(IF(50&gt;BC9&gt;25,BC9*1000,IF(50&gt;BC8*3&gt;25,BC8*3000,27000)),0)</f>
        <v>26000</v>
      </c>
      <c r="BB9" s="20">
        <f>Identification!C73</f>
        <v>5.1944444444444446</v>
      </c>
      <c r="BC9" s="20">
        <f>ROUND(Identification!D73,0)</f>
        <v>26</v>
      </c>
      <c r="BD9" s="20">
        <f>Identification!E73</f>
        <v>576.58333333333337</v>
      </c>
      <c r="BE9" s="20">
        <f>Identification!F73</f>
        <v>5771.0277777777783</v>
      </c>
      <c r="BF9" s="20">
        <f>Identification!G73</f>
        <v>57715.472222222226</v>
      </c>
      <c r="BG9" s="20">
        <f>Identification!H73</f>
        <v>6412.8302469135806</v>
      </c>
    </row>
    <row r="10" spans="1:59" ht="52.5" customHeight="1">
      <c r="W10"/>
      <c r="X10" s="18">
        <f>$AE$23</f>
        <v>62400</v>
      </c>
      <c r="AU10" s="12" t="s">
        <v>29</v>
      </c>
      <c r="AV10" s="12" t="s">
        <v>28</v>
      </c>
      <c r="AW10" s="12" t="s">
        <v>27</v>
      </c>
      <c r="AX10" s="12" t="s">
        <v>26</v>
      </c>
      <c r="AY10" s="12" t="s">
        <v>13</v>
      </c>
      <c r="AZ10" s="12" t="s">
        <v>14</v>
      </c>
      <c r="BA10" s="12" t="s">
        <v>25</v>
      </c>
      <c r="BB10" s="20">
        <f>Identification!C74</f>
        <v>6.5833333333333339</v>
      </c>
      <c r="BC10" s="20">
        <f>Identification!D74</f>
        <v>59.250000000000007</v>
      </c>
      <c r="BD10" s="20">
        <f>Identification!E74</f>
        <v>32.916666666666671</v>
      </c>
      <c r="BE10" s="20">
        <f>Identification!F74</f>
        <v>730.75000000000011</v>
      </c>
      <c r="BF10" s="20">
        <f>Identification!G74</f>
        <v>7314.0833333333339</v>
      </c>
      <c r="BG10" s="20">
        <f>Identification!H74</f>
        <v>73147.416666666672</v>
      </c>
    </row>
    <row r="11" spans="1:59" ht="55.5" customHeight="1">
      <c r="A11" s="54" t="s">
        <v>35</v>
      </c>
      <c r="B11" s="52" t="str">
        <f>AA11</f>
        <v>On January 1, 20X8, Enter your name here Company purchased robotic equipment to be used in production.  The CEO has asked that you prepare a depreciation schedule for the asset's first two years of use under the straight-line method, the double-declining balance method, and the units-of-output method.  The useful life of the asset has been determined to be 5 years with a cost of $260,000.  The salvage value of the equipment after 5 years will be $13,000</v>
      </c>
      <c r="C11" s="52"/>
      <c r="D11" s="52"/>
      <c r="E11" s="52"/>
      <c r="F11" s="52"/>
      <c r="G11" s="52"/>
      <c r="H11" s="52"/>
      <c r="I11" s="52"/>
      <c r="J11" s="52"/>
      <c r="K11" s="52"/>
      <c r="L11" s="52"/>
      <c r="M11" s="52"/>
      <c r="N11" s="52"/>
      <c r="O11" s="52"/>
      <c r="P11" s="52"/>
      <c r="W11"/>
      <c r="X11" s="18">
        <f>$AO$7</f>
        <v>2100</v>
      </c>
      <c r="Y11" s="15"/>
      <c r="Z11" s="12" t="s">
        <v>35</v>
      </c>
      <c r="AA11" s="40" t="str">
        <f>CONCATENATE("On January 1, 20X8, ",Identification!$B$1,BC5,TEXT(BA16,"$#,##0"),".  The salvage value of the equipment after 5 years will be ",TEXT(AZ16,"$#,##0"))</f>
        <v>On January 1, 20X8, Enter your name here Company purchased robotic equipment to be used in production.  The CEO has asked that you prepare a depreciation schedule for the asset's first two years of use under the straight-line method, the double-declining balance method, and the units-of-output method.  The useful life of the asset has been determined to be 5 years with a cost of $260,000.  The salvage value of the equipment after 5 years will be $13,000</v>
      </c>
      <c r="AB11" s="40"/>
      <c r="AC11" s="40"/>
      <c r="AD11" s="40"/>
      <c r="AE11" s="40"/>
      <c r="AF11" s="40"/>
      <c r="AG11" s="40"/>
      <c r="AH11" s="40"/>
      <c r="AI11" s="40"/>
      <c r="AJ11" s="40"/>
      <c r="AK11" s="40"/>
      <c r="AL11" s="40"/>
      <c r="AM11" s="40"/>
      <c r="AN11" s="40"/>
      <c r="AO11" s="40"/>
      <c r="AU11" s="12">
        <f>IF(AV11*(1/4*2)&lt;(AV11-AZ11),AV11*(1/4*2),AV11-AZ11)</f>
        <v>2625</v>
      </c>
      <c r="AV11" s="12">
        <f>(BA11-AX11-AW11)*(1/AY11*2)</f>
        <v>15625</v>
      </c>
      <c r="AW11" s="12">
        <f>(BA11-AX11)*(1/AY11*2)</f>
        <v>31250</v>
      </c>
      <c r="AX11" s="12">
        <f>BA11*((1/AY11)*2)</f>
        <v>62500</v>
      </c>
      <c r="AY11" s="12">
        <v>4</v>
      </c>
      <c r="AZ11" s="12">
        <f>ROUND(BA11*0.1,-3)</f>
        <v>13000</v>
      </c>
      <c r="BA11" s="21">
        <f>(BA9*2.5)+IF(BC7&gt;10,BC7*10000,60000)</f>
        <v>125000</v>
      </c>
      <c r="BB11" s="22"/>
      <c r="BC11" s="22"/>
      <c r="BD11" s="22"/>
      <c r="BE11" s="22"/>
      <c r="BF11" s="22"/>
      <c r="BG11" s="22"/>
    </row>
    <row r="12" spans="1:59">
      <c r="W12"/>
      <c r="X12" s="18">
        <f>$AM$7</f>
        <v>5000</v>
      </c>
      <c r="Y12" s="15"/>
      <c r="AV12" s="12" t="s">
        <v>22</v>
      </c>
      <c r="AW12" s="12" t="s">
        <v>33</v>
      </c>
      <c r="AX12" s="12" t="s">
        <v>32</v>
      </c>
      <c r="AY12" s="12" t="s">
        <v>13</v>
      </c>
      <c r="AZ12" s="12" t="s">
        <v>14</v>
      </c>
      <c r="BA12" s="12" t="s">
        <v>31</v>
      </c>
      <c r="BB12" s="22"/>
      <c r="BC12" s="22"/>
      <c r="BD12" s="22"/>
      <c r="BE12" s="22"/>
      <c r="BF12" s="22"/>
      <c r="BG12" s="22"/>
    </row>
    <row r="13" spans="1:59">
      <c r="A13" s="25" t="s">
        <v>36</v>
      </c>
      <c r="B13" s="41" t="s">
        <v>73</v>
      </c>
      <c r="C13" s="41"/>
      <c r="D13" s="41"/>
      <c r="E13" s="41"/>
      <c r="F13" s="41"/>
      <c r="G13" s="41"/>
      <c r="H13" s="41"/>
      <c r="I13" s="41"/>
      <c r="J13" s="41"/>
      <c r="K13" s="23"/>
      <c r="L13" s="23"/>
      <c r="M13" s="23"/>
      <c r="N13" s="23"/>
      <c r="O13" s="23"/>
      <c r="P13" s="23"/>
      <c r="W13"/>
      <c r="X13" s="18">
        <f>$AO$8</f>
        <v>2625</v>
      </c>
      <c r="Y13" s="15"/>
      <c r="Z13" s="12" t="s">
        <v>36</v>
      </c>
      <c r="AA13" s="41" t="s">
        <v>16</v>
      </c>
      <c r="AB13" s="41"/>
      <c r="AC13" s="41"/>
      <c r="AD13" s="41"/>
      <c r="AE13" s="41"/>
      <c r="AF13" s="41"/>
      <c r="AG13" s="41"/>
      <c r="AH13" s="41"/>
      <c r="AI13" s="41"/>
      <c r="AJ13" s="41"/>
      <c r="AK13" s="41"/>
      <c r="AL13" s="41"/>
      <c r="AM13" s="41"/>
      <c r="AN13" s="41"/>
      <c r="AO13" s="41"/>
      <c r="AV13" s="12">
        <f>AW13+4*AX13</f>
        <v>259200</v>
      </c>
      <c r="AW13" s="12">
        <f>AX13*6/12</f>
        <v>28800</v>
      </c>
      <c r="AX13" s="12">
        <f>(BA13-AZ13)/AY13</f>
        <v>57600</v>
      </c>
      <c r="AY13" s="12">
        <v>25</v>
      </c>
      <c r="AZ13" s="21">
        <f>ROUND(BA13*0.1,-3)</f>
        <v>160000</v>
      </c>
      <c r="BA13" s="21">
        <f>ROUND(BA11*11,-5)+IF(BB10&gt;5,200000,100000)</f>
        <v>1600000</v>
      </c>
      <c r="BB13" s="24">
        <f>BB7*2</f>
        <v>18</v>
      </c>
      <c r="BC13" s="24">
        <f>BC7*2</f>
        <v>10</v>
      </c>
      <c r="BD13" s="24">
        <f t="shared" ref="BB13:BG16" si="0">BD7*2</f>
        <v>222</v>
      </c>
      <c r="BE13" s="24">
        <f t="shared" si="0"/>
        <v>2222</v>
      </c>
      <c r="BF13" s="24">
        <f t="shared" si="0"/>
        <v>22222</v>
      </c>
      <c r="BG13" s="24">
        <f t="shared" si="0"/>
        <v>2469.1111111111113</v>
      </c>
    </row>
    <row r="14" spans="1:59">
      <c r="W14"/>
      <c r="X14" s="18">
        <f>$AE$22</f>
        <v>104000</v>
      </c>
      <c r="Y14" s="15"/>
      <c r="BB14" s="24">
        <f t="shared" si="0"/>
        <v>2.7777777777777777</v>
      </c>
      <c r="BC14" s="24">
        <f t="shared" si="0"/>
        <v>26</v>
      </c>
      <c r="BD14" s="24">
        <f t="shared" si="0"/>
        <v>555</v>
      </c>
      <c r="BE14" s="24">
        <f t="shared" si="0"/>
        <v>5555</v>
      </c>
      <c r="BF14" s="24">
        <f t="shared" si="0"/>
        <v>55555</v>
      </c>
      <c r="BG14" s="24">
        <f t="shared" si="0"/>
        <v>6172.7777777777783</v>
      </c>
    </row>
    <row r="15" spans="1:59" ht="72.75" customHeight="1">
      <c r="A15" s="14"/>
      <c r="B15" s="58" t="s">
        <v>38</v>
      </c>
      <c r="C15" s="57"/>
      <c r="D15" s="59" t="s">
        <v>68</v>
      </c>
      <c r="E15" s="57"/>
      <c r="F15" s="59" t="s">
        <v>41</v>
      </c>
      <c r="G15" s="57"/>
      <c r="H15" s="59" t="s">
        <v>42</v>
      </c>
      <c r="I15" s="57"/>
      <c r="J15" s="59" t="s">
        <v>69</v>
      </c>
      <c r="W15"/>
      <c r="Y15" s="15"/>
      <c r="AA15" s="25" t="s">
        <v>38</v>
      </c>
      <c r="AB15" s="25"/>
      <c r="AC15" s="25" t="s">
        <v>44</v>
      </c>
      <c r="AD15" s="25"/>
      <c r="AE15" s="26" t="s">
        <v>41</v>
      </c>
      <c r="AF15" s="25"/>
      <c r="AG15" s="26" t="s">
        <v>42</v>
      </c>
      <c r="AH15" s="25"/>
      <c r="AI15" s="26" t="s">
        <v>43</v>
      </c>
      <c r="AY15" s="12" t="s">
        <v>13</v>
      </c>
      <c r="AZ15" s="12" t="s">
        <v>14</v>
      </c>
      <c r="BA15" s="12" t="s">
        <v>37</v>
      </c>
      <c r="BB15" s="24">
        <f t="shared" si="0"/>
        <v>10.388888888888889</v>
      </c>
      <c r="BC15" s="24">
        <f t="shared" si="0"/>
        <v>52</v>
      </c>
      <c r="BD15" s="24">
        <f t="shared" si="0"/>
        <v>1153.1666666666667</v>
      </c>
      <c r="BE15" s="24">
        <f t="shared" si="0"/>
        <v>11542.055555555557</v>
      </c>
      <c r="BF15" s="24">
        <f t="shared" si="0"/>
        <v>115430.94444444445</v>
      </c>
      <c r="BG15" s="24">
        <f t="shared" si="0"/>
        <v>12825.660493827161</v>
      </c>
    </row>
    <row r="16" spans="1:59" ht="24" customHeight="1">
      <c r="B16" s="60" t="s">
        <v>72</v>
      </c>
      <c r="C16" s="60"/>
      <c r="D16" s="61">
        <f>AC16</f>
        <v>260000</v>
      </c>
      <c r="E16" s="60"/>
      <c r="F16" s="62" t="s">
        <v>2</v>
      </c>
      <c r="G16" s="60"/>
      <c r="H16" s="62"/>
      <c r="I16" s="60"/>
      <c r="J16" s="62"/>
      <c r="T16" s="12" t="str">
        <f>IF(F16=AE16,"Correct","Incorrect")</f>
        <v>Incorrect</v>
      </c>
      <c r="U16" s="12" t="str">
        <f>IF(H16=AG16,"Correct","Incorrect")</f>
        <v>Incorrect</v>
      </c>
      <c r="V16" s="12" t="str">
        <f>IF(J16=AI16,"Correct","Incorrect")</f>
        <v>Incorrect</v>
      </c>
      <c r="W16"/>
      <c r="X16" s="18">
        <f>$AG$17</f>
        <v>98800</v>
      </c>
      <c r="Y16" s="15"/>
      <c r="AA16" s="12" t="s">
        <v>39</v>
      </c>
      <c r="AC16" s="15">
        <f>BA16</f>
        <v>260000</v>
      </c>
      <c r="AE16" s="12">
        <f>AX16</f>
        <v>49400</v>
      </c>
      <c r="AG16" s="12">
        <f>AE16</f>
        <v>49400</v>
      </c>
      <c r="AI16" s="15">
        <f>AC16-AG16</f>
        <v>210600</v>
      </c>
      <c r="AX16" s="12">
        <f>(BA16-AZ16)/AY16</f>
        <v>49400</v>
      </c>
      <c r="AY16" s="12">
        <v>5</v>
      </c>
      <c r="AZ16" s="21">
        <f>ROUND(BA16*0.05,-3)</f>
        <v>13000</v>
      </c>
      <c r="BA16" s="15">
        <f>BA9*10</f>
        <v>260000</v>
      </c>
      <c r="BB16" s="24">
        <f t="shared" si="0"/>
        <v>13.166666666666668</v>
      </c>
      <c r="BC16" s="24">
        <f>BC10*2</f>
        <v>118.50000000000001</v>
      </c>
      <c r="BD16" s="24">
        <f t="shared" si="0"/>
        <v>65.833333333333343</v>
      </c>
      <c r="BE16" s="24">
        <f>BE10*2</f>
        <v>1461.5000000000002</v>
      </c>
      <c r="BF16" s="24">
        <f t="shared" si="0"/>
        <v>14628.166666666668</v>
      </c>
      <c r="BG16" s="24">
        <f t="shared" si="0"/>
        <v>146294.83333333334</v>
      </c>
    </row>
    <row r="17" spans="1:55" ht="24" customHeight="1">
      <c r="B17" s="60" t="s">
        <v>70</v>
      </c>
      <c r="C17" s="60"/>
      <c r="D17" s="62"/>
      <c r="E17" s="60"/>
      <c r="F17" s="62" t="s">
        <v>2</v>
      </c>
      <c r="G17" s="60"/>
      <c r="H17" s="62"/>
      <c r="I17" s="60"/>
      <c r="J17" s="62"/>
      <c r="S17" s="12" t="str">
        <f>IF(D17=AC17,"Correct","Incorrect")</f>
        <v>Incorrect</v>
      </c>
      <c r="T17" s="12" t="str">
        <f>IF(F17=AE17,"Correct","Incorrect")</f>
        <v>Incorrect</v>
      </c>
      <c r="U17" s="12" t="str">
        <f>IF(H17=AG17,"Correct","Incorrect")</f>
        <v>Incorrect</v>
      </c>
      <c r="V17" s="12" t="str">
        <f>IF(J17=AI17,"Correct","Incorrect")</f>
        <v>Incorrect</v>
      </c>
      <c r="W17"/>
      <c r="X17" s="18">
        <f>$AG$22</f>
        <v>104000</v>
      </c>
      <c r="AA17" s="12" t="s">
        <v>40</v>
      </c>
      <c r="AC17" s="15">
        <f>AI16</f>
        <v>210600</v>
      </c>
      <c r="AE17" s="12">
        <f>AX16</f>
        <v>49400</v>
      </c>
      <c r="AG17" s="12">
        <f>AG16+AE17</f>
        <v>98800</v>
      </c>
      <c r="AI17" s="15">
        <f>AC16-AG17</f>
        <v>161200</v>
      </c>
      <c r="AT17" s="12" t="s">
        <v>59</v>
      </c>
      <c r="AY17" s="12" t="s">
        <v>47</v>
      </c>
    </row>
    <row r="18" spans="1:55">
      <c r="W18"/>
      <c r="X18" s="18">
        <f>$AK$9</f>
        <v>259200</v>
      </c>
      <c r="AT18" s="27">
        <f>SUM(AU18:AY18)</f>
        <v>1800000</v>
      </c>
      <c r="AU18" s="28">
        <v>300000</v>
      </c>
      <c r="AV18" s="28">
        <v>150000</v>
      </c>
      <c r="AW18" s="28">
        <v>450000</v>
      </c>
      <c r="AX18" s="28">
        <v>300000</v>
      </c>
      <c r="AY18" s="28">
        <v>600000</v>
      </c>
    </row>
    <row r="19" spans="1:55">
      <c r="A19" s="25" t="s">
        <v>45</v>
      </c>
      <c r="B19" s="41" t="s">
        <v>74</v>
      </c>
      <c r="C19" s="41"/>
      <c r="D19" s="41"/>
      <c r="E19" s="41"/>
      <c r="F19" s="41"/>
      <c r="G19" s="41"/>
      <c r="H19" s="41"/>
      <c r="I19" s="41"/>
      <c r="J19" s="41"/>
      <c r="K19" s="23"/>
      <c r="L19" s="23"/>
      <c r="M19" s="23"/>
      <c r="N19" s="23"/>
      <c r="O19" s="23"/>
      <c r="P19" s="23"/>
      <c r="W19"/>
      <c r="X19" s="18">
        <f>$AG$23</f>
        <v>166400</v>
      </c>
      <c r="Z19" s="12" t="s">
        <v>45</v>
      </c>
      <c r="AA19" s="41" t="s">
        <v>17</v>
      </c>
      <c r="AB19" s="41"/>
      <c r="AC19" s="41"/>
      <c r="AD19" s="41"/>
      <c r="AE19" s="41"/>
      <c r="AF19" s="41"/>
      <c r="AG19" s="41"/>
      <c r="AH19" s="41"/>
      <c r="AI19" s="41"/>
      <c r="AJ19" s="41"/>
      <c r="AK19" s="41"/>
      <c r="AL19" s="41"/>
      <c r="AM19" s="41"/>
      <c r="AN19" s="41"/>
      <c r="AO19" s="41"/>
    </row>
    <row r="20" spans="1:55" ht="15.75" thickBot="1">
      <c r="W20"/>
      <c r="X20" s="18">
        <f>$AG$28</f>
        <v>82333.333333333328</v>
      </c>
    </row>
    <row r="21" spans="1:55" ht="73.5" customHeight="1">
      <c r="A21" s="14"/>
      <c r="B21" s="58" t="s">
        <v>38</v>
      </c>
      <c r="C21" s="57"/>
      <c r="D21" s="59" t="s">
        <v>68</v>
      </c>
      <c r="E21" s="57"/>
      <c r="F21" s="59" t="s">
        <v>41</v>
      </c>
      <c r="G21" s="57"/>
      <c r="H21" s="59" t="s">
        <v>42</v>
      </c>
      <c r="I21" s="57"/>
      <c r="J21" s="59" t="s">
        <v>69</v>
      </c>
      <c r="W21"/>
      <c r="X21" s="18">
        <f>$AG$29</f>
        <v>123500</v>
      </c>
      <c r="AA21" s="25" t="s">
        <v>38</v>
      </c>
      <c r="AB21" s="25"/>
      <c r="AC21" s="25" t="s">
        <v>44</v>
      </c>
      <c r="AD21" s="25"/>
      <c r="AE21" s="26" t="s">
        <v>41</v>
      </c>
      <c r="AF21" s="25"/>
      <c r="AG21" s="26" t="s">
        <v>42</v>
      </c>
      <c r="AH21" s="25"/>
      <c r="AI21" s="26" t="s">
        <v>43</v>
      </c>
      <c r="AX21" s="31" t="s">
        <v>63</v>
      </c>
      <c r="AY21" s="32"/>
      <c r="AZ21" s="32"/>
      <c r="BA21" s="32"/>
      <c r="BB21" s="32"/>
      <c r="BC21" s="33"/>
    </row>
    <row r="22" spans="1:55" ht="24" customHeight="1">
      <c r="B22" s="60" t="s">
        <v>72</v>
      </c>
      <c r="C22" s="60"/>
      <c r="D22" s="61">
        <f>AC22</f>
        <v>260000</v>
      </c>
      <c r="E22" s="60"/>
      <c r="F22" s="62" t="s">
        <v>2</v>
      </c>
      <c r="G22" s="60"/>
      <c r="H22" s="62"/>
      <c r="I22" s="60"/>
      <c r="J22" s="62"/>
      <c r="T22" s="12" t="str">
        <f>IF(F22=AE22,"Correct","Incorrect")</f>
        <v>Incorrect</v>
      </c>
      <c r="U22" s="12" t="str">
        <f>IF(H22=AG22,"Correct","Incorrect")</f>
        <v>Incorrect</v>
      </c>
      <c r="V22" s="12" t="str">
        <f>IF(J22=AI22,"Correct","Incorrect")</f>
        <v>Incorrect</v>
      </c>
      <c r="W22"/>
      <c r="X22" s="18">
        <f>$AG$16</f>
        <v>49400</v>
      </c>
      <c r="AA22" s="12" t="s">
        <v>39</v>
      </c>
      <c r="AC22" s="15">
        <f>BA16</f>
        <v>260000</v>
      </c>
      <c r="AE22" s="12">
        <f>AC22*(1/5*2)</f>
        <v>104000</v>
      </c>
      <c r="AG22" s="12">
        <f>AE22</f>
        <v>104000</v>
      </c>
      <c r="AI22" s="15">
        <f>AC22-AG22</f>
        <v>156000</v>
      </c>
      <c r="AX22" s="34"/>
      <c r="AY22" s="35"/>
      <c r="AZ22" s="35"/>
      <c r="BA22" s="35"/>
      <c r="BB22" s="35"/>
      <c r="BC22" s="36"/>
    </row>
    <row r="23" spans="1:55" ht="24" customHeight="1">
      <c r="B23" s="60" t="s">
        <v>70</v>
      </c>
      <c r="C23" s="60"/>
      <c r="D23" s="62"/>
      <c r="E23" s="60"/>
      <c r="F23" s="62" t="s">
        <v>2</v>
      </c>
      <c r="G23" s="60"/>
      <c r="H23" s="62"/>
      <c r="I23" s="60"/>
      <c r="J23" s="62"/>
      <c r="S23" s="12" t="str">
        <f>IF(D23=AC23,"Correct","Incorrect")</f>
        <v>Incorrect</v>
      </c>
      <c r="T23" s="12" t="str">
        <f>IF(F23=AE23,"Correct","Incorrect")</f>
        <v>Incorrect</v>
      </c>
      <c r="U23" s="12" t="str">
        <f>IF(H23=AG23,"Correct","Incorrect")</f>
        <v>Incorrect</v>
      </c>
      <c r="V23" s="12" t="str">
        <f>IF(J23=AI23,"Correct","Incorrect")</f>
        <v>Incorrect</v>
      </c>
      <c r="W23"/>
      <c r="X23" s="15"/>
      <c r="AA23" s="12" t="s">
        <v>40</v>
      </c>
      <c r="AC23" s="15">
        <f>AI22</f>
        <v>156000</v>
      </c>
      <c r="AE23" s="12">
        <f>AC23*(1/5*2)</f>
        <v>62400</v>
      </c>
      <c r="AG23" s="12">
        <f>AG22+AE23</f>
        <v>166400</v>
      </c>
      <c r="AI23" s="15">
        <f>AC22-AG23</f>
        <v>93600</v>
      </c>
      <c r="AX23" s="34"/>
      <c r="AY23" s="35"/>
      <c r="AZ23" s="35"/>
      <c r="BA23" s="35"/>
      <c r="BB23" s="35"/>
      <c r="BC23" s="36"/>
    </row>
    <row r="24" spans="1:55">
      <c r="W24"/>
      <c r="X24" s="15">
        <f>$AI$22</f>
        <v>156000</v>
      </c>
      <c r="AX24" s="34"/>
      <c r="AY24" s="35"/>
      <c r="AZ24" s="35"/>
      <c r="BA24" s="35"/>
      <c r="BB24" s="35"/>
      <c r="BC24" s="36"/>
    </row>
    <row r="25" spans="1:55" ht="49.5" customHeight="1">
      <c r="A25" s="53" t="s">
        <v>46</v>
      </c>
      <c r="B25" s="40" t="str">
        <f>AA25</f>
        <v>Units-of-output method - Assume that a total of 1,800,000 units will be produced over the useful life of the equipment as follows: 20X8, 600,000; 20X9, 300,000 ; 20Y1, 450,000 ; 20Y2, 150,000 ; 20Y3, 300,000.</v>
      </c>
      <c r="C25" s="40"/>
      <c r="D25" s="40"/>
      <c r="E25" s="40"/>
      <c r="F25" s="40"/>
      <c r="G25" s="40"/>
      <c r="H25" s="40"/>
      <c r="I25" s="40"/>
      <c r="J25" s="40"/>
      <c r="K25" s="40"/>
      <c r="L25" s="29"/>
      <c r="M25" s="29"/>
      <c r="N25" s="29"/>
      <c r="O25" s="29"/>
      <c r="P25" s="29"/>
      <c r="W25"/>
      <c r="X25" s="15">
        <f>$AI$29</f>
        <v>136500.00000000003</v>
      </c>
      <c r="Z25" s="12" t="s">
        <v>46</v>
      </c>
      <c r="AA25" s="30" t="str">
        <f>CONCATENATE("Units-of-output method - Assume that a total of ",TEXT(SUM(AU18:AY18),"#,##0")," units will be produced over the useful life of the equipment as follows: 20X8, ",TEXT(AY18,"#,##0"), "; 20X9, ", TEXT(AX18,"#,##0"), " ; 20Y1, ", TEXT(AW18,"#,##0")," ; 20Y2, ", TEXT(AV18,"#,##0"), " ; 20Y3, ",TEXT(AU18,"#,##0"),".")</f>
        <v>Units-of-output method - Assume that a total of 1,800,000 units will be produced over the useful life of the equipment as follows: 20X8, 600,000; 20X9, 300,000 ; 20Y1, 450,000 ; 20Y2, 150,000 ; 20Y3, 300,000.</v>
      </c>
      <c r="AB25" s="30"/>
      <c r="AC25" s="30"/>
      <c r="AD25" s="30"/>
      <c r="AE25" s="30"/>
      <c r="AF25" s="30"/>
      <c r="AG25" s="30"/>
      <c r="AH25" s="30"/>
      <c r="AI25" s="30"/>
      <c r="AJ25" s="30"/>
      <c r="AK25" s="30"/>
      <c r="AL25" s="30"/>
      <c r="AM25" s="30"/>
      <c r="AN25" s="30"/>
      <c r="AO25" s="30"/>
      <c r="AX25" s="34"/>
      <c r="AY25" s="35"/>
      <c r="AZ25" s="35"/>
      <c r="BA25" s="35"/>
      <c r="BB25" s="35"/>
      <c r="BC25" s="36"/>
    </row>
    <row r="26" spans="1:55">
      <c r="W26"/>
      <c r="X26" s="15">
        <f>$AI$16</f>
        <v>210600</v>
      </c>
      <c r="AX26" s="34"/>
      <c r="AY26" s="35"/>
      <c r="AZ26" s="35"/>
      <c r="BA26" s="35"/>
      <c r="BB26" s="35"/>
      <c r="BC26" s="36"/>
    </row>
    <row r="27" spans="1:55" ht="73.5" customHeight="1">
      <c r="A27" s="14"/>
      <c r="B27" s="58" t="s">
        <v>38</v>
      </c>
      <c r="C27" s="57"/>
      <c r="D27" s="59" t="s">
        <v>68</v>
      </c>
      <c r="E27" s="57"/>
      <c r="F27" s="59" t="s">
        <v>41</v>
      </c>
      <c r="G27" s="57"/>
      <c r="H27" s="59" t="s">
        <v>42</v>
      </c>
      <c r="I27" s="57"/>
      <c r="J27" s="59" t="s">
        <v>69</v>
      </c>
      <c r="W27"/>
      <c r="X27" s="15">
        <f>$AI$23</f>
        <v>93600</v>
      </c>
      <c r="AA27" s="25" t="s">
        <v>38</v>
      </c>
      <c r="AB27" s="25"/>
      <c r="AC27" s="25" t="s">
        <v>44</v>
      </c>
      <c r="AD27" s="25"/>
      <c r="AE27" s="26" t="s">
        <v>41</v>
      </c>
      <c r="AF27" s="25"/>
      <c r="AG27" s="26" t="s">
        <v>42</v>
      </c>
      <c r="AH27" s="25"/>
      <c r="AI27" s="26" t="s">
        <v>43</v>
      </c>
      <c r="AX27" s="34"/>
      <c r="AY27" s="35"/>
      <c r="AZ27" s="35"/>
      <c r="BA27" s="35"/>
      <c r="BB27" s="35"/>
      <c r="BC27" s="36"/>
    </row>
    <row r="28" spans="1:55" ht="24" customHeight="1">
      <c r="B28" s="60" t="s">
        <v>72</v>
      </c>
      <c r="C28" s="60"/>
      <c r="D28" s="61">
        <f>AC28</f>
        <v>260000</v>
      </c>
      <c r="E28" s="60"/>
      <c r="F28" s="62" t="s">
        <v>2</v>
      </c>
      <c r="G28" s="60"/>
      <c r="H28" s="62"/>
      <c r="I28" s="60"/>
      <c r="J28" s="62"/>
      <c r="T28" s="12" t="str">
        <f>IF(F28=AE28,"Correct","Incorrect")</f>
        <v>Incorrect</v>
      </c>
      <c r="U28" s="12" t="str">
        <f>IF(H28=AG28,"Correct","Incorrect")</f>
        <v>Incorrect</v>
      </c>
      <c r="V28" s="12" t="str">
        <f>IF(J28=AI28,"Correct","Incorrect")</f>
        <v>Incorrect</v>
      </c>
      <c r="W28"/>
      <c r="X28" s="15">
        <f>$AI$28</f>
        <v>177666.66666666669</v>
      </c>
      <c r="AA28" s="12" t="s">
        <v>39</v>
      </c>
      <c r="AC28" s="15">
        <f>BA16</f>
        <v>260000</v>
      </c>
      <c r="AE28" s="19">
        <f>(AC28-AZ16)*(AY18/AT18)</f>
        <v>82333.333333333328</v>
      </c>
      <c r="AG28" s="19">
        <f>AE28</f>
        <v>82333.333333333328</v>
      </c>
      <c r="AI28" s="15">
        <f>AC28-AG28</f>
        <v>177666.66666666669</v>
      </c>
      <c r="AX28" s="34"/>
      <c r="AY28" s="35"/>
      <c r="AZ28" s="35"/>
      <c r="BA28" s="35"/>
      <c r="BB28" s="35"/>
      <c r="BC28" s="36"/>
    </row>
    <row r="29" spans="1:55" ht="24" customHeight="1">
      <c r="B29" s="60" t="s">
        <v>70</v>
      </c>
      <c r="C29" s="60"/>
      <c r="D29" s="62"/>
      <c r="E29" s="60"/>
      <c r="F29" s="62" t="s">
        <v>2</v>
      </c>
      <c r="G29" s="60"/>
      <c r="H29" s="62"/>
      <c r="I29" s="60"/>
      <c r="J29" s="62"/>
      <c r="S29" s="12" t="str">
        <f>IF(D29=AC29,"Correct","Incorrect")</f>
        <v>Incorrect</v>
      </c>
      <c r="T29" s="12" t="str">
        <f>IF(F29=AE29,"Correct","Incorrect")</f>
        <v>Incorrect</v>
      </c>
      <c r="U29" s="12" t="str">
        <f>IF(H29=AG29,"Correct","Incorrect")</f>
        <v>Incorrect</v>
      </c>
      <c r="V29" s="12" t="str">
        <f>IF(J29=AI29,"Correct","Incorrect")</f>
        <v>Incorrect</v>
      </c>
      <c r="W29"/>
      <c r="X29" s="15">
        <f>$AI$17</f>
        <v>161200</v>
      </c>
      <c r="AA29" s="12" t="s">
        <v>40</v>
      </c>
      <c r="AC29" s="15">
        <f>AI28</f>
        <v>177666.66666666669</v>
      </c>
      <c r="AE29" s="19">
        <f>(BA16-AZ16)*(AX18/AT18)</f>
        <v>41166.666666666664</v>
      </c>
      <c r="AG29" s="19">
        <f>AE29+AG28</f>
        <v>123500</v>
      </c>
      <c r="AI29" s="15">
        <f>AC29-AE29</f>
        <v>136500.00000000003</v>
      </c>
      <c r="AX29" s="34"/>
      <c r="AY29" s="35"/>
      <c r="AZ29" s="35"/>
      <c r="BA29" s="35"/>
      <c r="BB29" s="35"/>
      <c r="BC29" s="36"/>
    </row>
    <row r="30" spans="1:55">
      <c r="AX30" s="34"/>
      <c r="AY30" s="35"/>
      <c r="AZ30" s="35"/>
      <c r="BA30" s="35"/>
      <c r="BB30" s="35"/>
      <c r="BC30" s="36"/>
    </row>
    <row r="31" spans="1:55" ht="52.5" customHeight="1" thickBot="1">
      <c r="A31" s="53" t="s">
        <v>48</v>
      </c>
      <c r="B31" s="30" t="str">
        <f>AA31</f>
        <v>The CEO has provided you with the following costs related to another piece of routine equipment and has asked that you determine which costs should be capitalized and which should be expensed.</v>
      </c>
      <c r="C31" s="30"/>
      <c r="D31" s="30"/>
      <c r="E31" s="30"/>
      <c r="F31" s="30"/>
      <c r="G31" s="30"/>
      <c r="H31" s="30"/>
      <c r="I31" s="30"/>
      <c r="J31" s="30"/>
      <c r="K31" s="30"/>
      <c r="L31" s="29"/>
      <c r="M31" s="29"/>
      <c r="N31" s="29"/>
      <c r="O31" s="29"/>
      <c r="P31" s="29"/>
      <c r="X31" s="12">
        <f>$AI$9-5</f>
        <v>20</v>
      </c>
      <c r="Z31" s="12" t="s">
        <v>48</v>
      </c>
      <c r="AA31" s="30" t="s">
        <v>67</v>
      </c>
      <c r="AB31" s="30"/>
      <c r="AC31" s="30"/>
      <c r="AD31" s="30"/>
      <c r="AE31" s="30"/>
      <c r="AF31" s="30"/>
      <c r="AG31" s="30"/>
      <c r="AH31" s="30"/>
      <c r="AI31" s="30"/>
      <c r="AJ31" s="30"/>
      <c r="AK31" s="30"/>
      <c r="AL31" s="30"/>
      <c r="AM31" s="30"/>
      <c r="AN31" s="30"/>
      <c r="AO31" s="30"/>
      <c r="AX31" s="37"/>
      <c r="AY31" s="38"/>
      <c r="AZ31" s="38"/>
      <c r="BA31" s="38"/>
      <c r="BB31" s="38"/>
      <c r="BC31" s="39"/>
    </row>
    <row r="32" spans="1:55">
      <c r="X32" s="12">
        <f>$AI$9</f>
        <v>25</v>
      </c>
    </row>
    <row r="33" spans="1:39" ht="24" customHeight="1">
      <c r="B33" s="41" t="s">
        <v>25</v>
      </c>
      <c r="C33" s="41"/>
      <c r="D33" s="41"/>
      <c r="E33" s="41"/>
      <c r="F33" s="41"/>
      <c r="H33" s="56"/>
      <c r="V33" s="12" t="str">
        <f>IF(H33=AG33,"Correct","Incorrect")</f>
        <v>Incorrect</v>
      </c>
      <c r="X33" s="12">
        <f>$AI$9+5</f>
        <v>30</v>
      </c>
      <c r="AA33" s="41" t="s">
        <v>25</v>
      </c>
      <c r="AB33" s="41"/>
      <c r="AC33" s="41"/>
      <c r="AD33" s="41"/>
      <c r="AE33" s="41"/>
      <c r="AG33" s="12" t="s">
        <v>55</v>
      </c>
    </row>
    <row r="34" spans="1:39" ht="24" customHeight="1">
      <c r="B34" s="41" t="s">
        <v>49</v>
      </c>
      <c r="C34" s="41"/>
      <c r="D34" s="41"/>
      <c r="E34" s="41"/>
      <c r="F34" s="41"/>
      <c r="H34" s="56"/>
      <c r="V34" s="12" t="str">
        <f t="shared" ref="V34:V39" si="1">IF(H34=AG34,"Correct","Incorrect")</f>
        <v>Incorrect</v>
      </c>
      <c r="AA34" s="41" t="s">
        <v>49</v>
      </c>
      <c r="AB34" s="41"/>
      <c r="AC34" s="41"/>
      <c r="AD34" s="41"/>
      <c r="AE34" s="41"/>
      <c r="AG34" s="12" t="s">
        <v>55</v>
      </c>
    </row>
    <row r="35" spans="1:39" ht="24" customHeight="1">
      <c r="B35" s="41" t="s">
        <v>50</v>
      </c>
      <c r="C35" s="41"/>
      <c r="D35" s="41"/>
      <c r="E35" s="41"/>
      <c r="F35" s="41"/>
      <c r="H35" s="56"/>
      <c r="V35" s="12" t="str">
        <f t="shared" si="1"/>
        <v>Incorrect</v>
      </c>
      <c r="X35" s="12" t="s">
        <v>55</v>
      </c>
      <c r="AA35" s="41" t="s">
        <v>50</v>
      </c>
      <c r="AB35" s="41"/>
      <c r="AC35" s="41"/>
      <c r="AD35" s="41"/>
      <c r="AE35" s="41"/>
      <c r="AG35" s="12" t="s">
        <v>56</v>
      </c>
    </row>
    <row r="36" spans="1:39" ht="24" customHeight="1">
      <c r="B36" s="41" t="s">
        <v>51</v>
      </c>
      <c r="C36" s="41"/>
      <c r="D36" s="41"/>
      <c r="E36" s="41"/>
      <c r="F36" s="41"/>
      <c r="H36" s="56"/>
      <c r="V36" s="12" t="str">
        <f t="shared" si="1"/>
        <v>Incorrect</v>
      </c>
      <c r="X36" s="12" t="s">
        <v>56</v>
      </c>
      <c r="AA36" s="41" t="s">
        <v>51</v>
      </c>
      <c r="AB36" s="41"/>
      <c r="AC36" s="41"/>
      <c r="AD36" s="41"/>
      <c r="AE36" s="41"/>
      <c r="AG36" s="12" t="s">
        <v>55</v>
      </c>
    </row>
    <row r="37" spans="1:39" ht="24" customHeight="1">
      <c r="B37" s="41" t="s">
        <v>52</v>
      </c>
      <c r="C37" s="41"/>
      <c r="D37" s="41"/>
      <c r="E37" s="41"/>
      <c r="F37" s="41"/>
      <c r="H37" s="56"/>
      <c r="V37" s="12" t="str">
        <f t="shared" si="1"/>
        <v>Incorrect</v>
      </c>
      <c r="AA37" s="41" t="s">
        <v>52</v>
      </c>
      <c r="AB37" s="41"/>
      <c r="AC37" s="41"/>
      <c r="AD37" s="41"/>
      <c r="AE37" s="41"/>
      <c r="AG37" s="12" t="s">
        <v>55</v>
      </c>
    </row>
    <row r="38" spans="1:39" ht="24" customHeight="1">
      <c r="B38" s="41" t="s">
        <v>53</v>
      </c>
      <c r="C38" s="41"/>
      <c r="D38" s="41"/>
      <c r="E38" s="41"/>
      <c r="F38" s="41"/>
      <c r="H38" s="56"/>
      <c r="V38" s="12" t="str">
        <f t="shared" si="1"/>
        <v>Incorrect</v>
      </c>
      <c r="AA38" s="41" t="s">
        <v>53</v>
      </c>
      <c r="AB38" s="41"/>
      <c r="AC38" s="41"/>
      <c r="AD38" s="41"/>
      <c r="AE38" s="41"/>
      <c r="AG38" s="12" t="s">
        <v>56</v>
      </c>
    </row>
    <row r="39" spans="1:39" ht="24" customHeight="1">
      <c r="B39" s="41" t="s">
        <v>54</v>
      </c>
      <c r="C39" s="41"/>
      <c r="D39" s="41"/>
      <c r="E39" s="41"/>
      <c r="F39" s="41"/>
      <c r="H39" s="56"/>
      <c r="V39" s="12" t="str">
        <f t="shared" si="1"/>
        <v>Incorrect</v>
      </c>
      <c r="AA39" s="41" t="s">
        <v>54</v>
      </c>
      <c r="AB39" s="41"/>
      <c r="AC39" s="41"/>
      <c r="AD39" s="41"/>
      <c r="AE39" s="41"/>
      <c r="AG39" s="12" t="s">
        <v>56</v>
      </c>
    </row>
    <row r="40" spans="1:39" ht="61.5" customHeight="1">
      <c r="X40" s="12" t="s">
        <v>60</v>
      </c>
    </row>
    <row r="41" spans="1:39" ht="45.75" customHeight="1">
      <c r="A41" s="53" t="s">
        <v>57</v>
      </c>
      <c r="B41" s="40" t="str">
        <f>CONCATENATE("Two years into the use of XYZ equipment ", Identification!$B$1," Company determined that the useful life of the equipment was actually 7 years instead of the original estimate of 5 years.  This change should be applied:")</f>
        <v>Two years into the use of XYZ equipment Enter your name here Company determined that the useful life of the equipment was actually 7 years instead of the original estimate of 5 years.  This change should be applied:</v>
      </c>
      <c r="C41" s="40"/>
      <c r="D41" s="40"/>
      <c r="E41" s="40"/>
      <c r="F41" s="40"/>
      <c r="G41" s="40"/>
      <c r="H41" s="40"/>
      <c r="I41" s="40"/>
      <c r="J41" s="40"/>
      <c r="L41" s="55"/>
      <c r="M41" s="55"/>
      <c r="N41" s="55"/>
      <c r="V41" s="12" t="str">
        <f>IF(L41=AK41,"Correct","Incorrect")</f>
        <v>Incorrect</v>
      </c>
      <c r="X41" s="12" t="s">
        <v>58</v>
      </c>
      <c r="Z41" s="12" t="s">
        <v>57</v>
      </c>
      <c r="AA41" s="40" t="str">
        <f>CONCATENATE("Two years into the use of XYZ equipment ", Identification!$B$1," Company determined that the useful life of the equipment was actually 7 years instead of the original estimate of 5 years.  This change should be applied:")</f>
        <v>Two years into the use of XYZ equipment Enter your name here Company determined that the useful life of the equipment was actually 7 years instead of the original estimate of 5 years.  This change should be applied:</v>
      </c>
      <c r="AB41" s="40"/>
      <c r="AC41" s="40"/>
      <c r="AD41" s="40"/>
      <c r="AE41" s="40"/>
      <c r="AF41" s="40"/>
      <c r="AG41" s="40"/>
      <c r="AH41" s="40"/>
      <c r="AI41" s="40"/>
      <c r="AK41" s="42" t="s">
        <v>58</v>
      </c>
      <c r="AL41" s="42"/>
      <c r="AM41" s="42"/>
    </row>
    <row r="42" spans="1:39"/>
    <row r="43" spans="1:39">
      <c r="S43" s="12" t="s">
        <v>61</v>
      </c>
      <c r="T43" s="12">
        <f>COUNTIF(S7:V41,"Correct")</f>
        <v>0</v>
      </c>
    </row>
    <row r="44" spans="1:39" hidden="1">
      <c r="S44" s="12" t="s">
        <v>62</v>
      </c>
      <c r="T44" s="12">
        <f>COUNTIF(S7:V41,"Incorrect")</f>
        <v>34</v>
      </c>
    </row>
    <row r="45" spans="1:39" hidden="1"/>
    <row r="46" spans="1:39" hidden="1"/>
    <row r="47" spans="1:39" hidden="1"/>
    <row r="48" spans="1:39" hidden="1"/>
    <row r="49" hidden="1"/>
    <row r="50" hidden="1"/>
    <row r="51" hidden="1"/>
  </sheetData>
  <sheetProtection algorithmName="SHA-512" hashValue="WFviHyr6H0nfzEnfEGI8ygw3AFXP1e9uG3wjndVvKETo3MKYwaa+vaRrNEM+EhDrAT6cLaXzKx5rqoaE8RkWnw==" saltValue="MRsoFalhcYNE/Iu4sZZWhg==" spinCount="100000" sheet="1" objects="1" scenarios="1"/>
  <sortState ref="W24:X29">
    <sortCondition ref="W24"/>
  </sortState>
  <mergeCells count="32">
    <mergeCell ref="B1:P1"/>
    <mergeCell ref="B38:F38"/>
    <mergeCell ref="B39:F39"/>
    <mergeCell ref="B41:J41"/>
    <mergeCell ref="L41:N41"/>
    <mergeCell ref="B19:J19"/>
    <mergeCell ref="B13:J13"/>
    <mergeCell ref="B25:K25"/>
    <mergeCell ref="B31:K31"/>
    <mergeCell ref="AA38:AE38"/>
    <mergeCell ref="AA39:AE39"/>
    <mergeCell ref="AA41:AI41"/>
    <mergeCell ref="AK41:AM41"/>
    <mergeCell ref="B4:P4"/>
    <mergeCell ref="B11:P11"/>
    <mergeCell ref="AA33:AE33"/>
    <mergeCell ref="AA34:AE34"/>
    <mergeCell ref="AA35:AE35"/>
    <mergeCell ref="AA36:AE36"/>
    <mergeCell ref="AA37:AE37"/>
    <mergeCell ref="B33:F33"/>
    <mergeCell ref="B34:F34"/>
    <mergeCell ref="B35:F35"/>
    <mergeCell ref="B36:F36"/>
    <mergeCell ref="B37:F37"/>
    <mergeCell ref="AA31:AO31"/>
    <mergeCell ref="AX21:BC31"/>
    <mergeCell ref="AA4:AO4"/>
    <mergeCell ref="AA11:AO11"/>
    <mergeCell ref="AA13:AO13"/>
    <mergeCell ref="AA19:AO19"/>
    <mergeCell ref="AA25:AO25"/>
  </mergeCells>
  <conditionalFormatting sqref="N7">
    <cfRule type="cellIs" dxfId="28" priority="29" stopIfTrue="1" operator="notEqual">
      <formula>$AM$7</formula>
    </cfRule>
  </conditionalFormatting>
  <conditionalFormatting sqref="P7">
    <cfRule type="cellIs" dxfId="27" priority="28" stopIfTrue="1" operator="notEqual">
      <formula>$AO$7</formula>
    </cfRule>
  </conditionalFormatting>
  <conditionalFormatting sqref="P8">
    <cfRule type="cellIs" dxfId="26" priority="27" stopIfTrue="1" operator="notEqual">
      <formula>$AO$8</formula>
    </cfRule>
  </conditionalFormatting>
  <conditionalFormatting sqref="J9">
    <cfRule type="cellIs" dxfId="25" priority="26" stopIfTrue="1" operator="notEqual">
      <formula>$AI$9</formula>
    </cfRule>
  </conditionalFormatting>
  <conditionalFormatting sqref="L9">
    <cfRule type="cellIs" dxfId="24" priority="25" stopIfTrue="1" operator="notEqual">
      <formula>$AK$9</formula>
    </cfRule>
  </conditionalFormatting>
  <conditionalFormatting sqref="F16">
    <cfRule type="cellIs" dxfId="23" priority="24" stopIfTrue="1" operator="notEqual">
      <formula>$AE$16</formula>
    </cfRule>
  </conditionalFormatting>
  <conditionalFormatting sqref="H16">
    <cfRule type="cellIs" dxfId="22" priority="23" stopIfTrue="1" operator="notEqual">
      <formula>$AG$16</formula>
    </cfRule>
  </conditionalFormatting>
  <conditionalFormatting sqref="J16">
    <cfRule type="cellIs" dxfId="21" priority="22" stopIfTrue="1" operator="notEqual">
      <formula>$AI$16</formula>
    </cfRule>
  </conditionalFormatting>
  <conditionalFormatting sqref="D17">
    <cfRule type="cellIs" dxfId="20" priority="21" stopIfTrue="1" operator="notEqual">
      <formula>$AC$17</formula>
    </cfRule>
  </conditionalFormatting>
  <conditionalFormatting sqref="F17">
    <cfRule type="cellIs" dxfId="19" priority="20" stopIfTrue="1" operator="notEqual">
      <formula>$AE$17</formula>
    </cfRule>
  </conditionalFormatting>
  <conditionalFormatting sqref="H17">
    <cfRule type="cellIs" dxfId="18" priority="19" stopIfTrue="1" operator="notEqual">
      <formula>$AG$17</formula>
    </cfRule>
  </conditionalFormatting>
  <conditionalFormatting sqref="J17">
    <cfRule type="cellIs" dxfId="17" priority="18" stopIfTrue="1" operator="notEqual">
      <formula>$AI$17</formula>
    </cfRule>
  </conditionalFormatting>
  <conditionalFormatting sqref="F22">
    <cfRule type="cellIs" dxfId="16" priority="17" stopIfTrue="1" operator="notEqual">
      <formula>$AE$22</formula>
    </cfRule>
  </conditionalFormatting>
  <conditionalFormatting sqref="H22">
    <cfRule type="cellIs" dxfId="15" priority="16" stopIfTrue="1" operator="notEqual">
      <formula>$AG$22</formula>
    </cfRule>
  </conditionalFormatting>
  <conditionalFormatting sqref="J22">
    <cfRule type="cellIs" dxfId="14" priority="15" stopIfTrue="1" operator="notEqual">
      <formula>$AI$22</formula>
    </cfRule>
  </conditionalFormatting>
  <conditionalFormatting sqref="D23">
    <cfRule type="cellIs" dxfId="13" priority="14" stopIfTrue="1" operator="notEqual">
      <formula>$AC$23</formula>
    </cfRule>
  </conditionalFormatting>
  <conditionalFormatting sqref="F23">
    <cfRule type="cellIs" dxfId="12" priority="13" stopIfTrue="1" operator="notEqual">
      <formula>$AE$23</formula>
    </cfRule>
  </conditionalFormatting>
  <conditionalFormatting sqref="H23">
    <cfRule type="cellIs" dxfId="11" priority="12" stopIfTrue="1" operator="notEqual">
      <formula>$AG$23</formula>
    </cfRule>
  </conditionalFormatting>
  <conditionalFormatting sqref="J23">
    <cfRule type="cellIs" dxfId="10" priority="11" stopIfTrue="1" operator="notEqual">
      <formula>$AI$23</formula>
    </cfRule>
  </conditionalFormatting>
  <conditionalFormatting sqref="F28">
    <cfRule type="cellIs" dxfId="9" priority="10" stopIfTrue="1" operator="notEqual">
      <formula>$AE$28</formula>
    </cfRule>
  </conditionalFormatting>
  <conditionalFormatting sqref="H28">
    <cfRule type="cellIs" dxfId="8" priority="9" stopIfTrue="1" operator="notEqual">
      <formula>$AG$28</formula>
    </cfRule>
  </conditionalFormatting>
  <conditionalFormatting sqref="J28">
    <cfRule type="cellIs" dxfId="7" priority="8" stopIfTrue="1" operator="notEqual">
      <formula>$AI$28</formula>
    </cfRule>
  </conditionalFormatting>
  <conditionalFormatting sqref="D29">
    <cfRule type="cellIs" dxfId="6" priority="7" stopIfTrue="1" operator="notEqual">
      <formula>$AC$29</formula>
    </cfRule>
  </conditionalFormatting>
  <conditionalFormatting sqref="F29">
    <cfRule type="cellIs" dxfId="5" priority="6" stopIfTrue="1" operator="notEqual">
      <formula>$AE$29</formula>
    </cfRule>
  </conditionalFormatting>
  <conditionalFormatting sqref="H29">
    <cfRule type="cellIs" dxfId="4" priority="5" stopIfTrue="1" operator="notEqual">
      <formula>$AG$29</formula>
    </cfRule>
  </conditionalFormatting>
  <conditionalFormatting sqref="J29">
    <cfRule type="cellIs" dxfId="3" priority="4" stopIfTrue="1" operator="notEqual">
      <formula>$AI$29</formula>
    </cfRule>
  </conditionalFormatting>
  <conditionalFormatting sqref="H33:H34 H36:H37">
    <cfRule type="cellIs" dxfId="2" priority="3" stopIfTrue="1" operator="notEqual">
      <formula>$X$35</formula>
    </cfRule>
  </conditionalFormatting>
  <conditionalFormatting sqref="H35 H38:H39">
    <cfRule type="cellIs" dxfId="1" priority="2" stopIfTrue="1" operator="notEqual">
      <formula>$X$36</formula>
    </cfRule>
  </conditionalFormatting>
  <conditionalFormatting sqref="L41:N41">
    <cfRule type="cellIs" dxfId="0" priority="1" stopIfTrue="1" operator="notEqual">
      <formula>$X$41</formula>
    </cfRule>
  </conditionalFormatting>
  <dataValidations count="6">
    <dataValidation type="list" showInputMessage="1" showErrorMessage="1" sqref="P7:P8 F16:F17 F22:F23 F28:F29 N7">
      <formula1>Depreciation</formula1>
    </dataValidation>
    <dataValidation type="list" showInputMessage="1" showErrorMessage="1" sqref="L9 H16:H17 H22:H23 H28:H29">
      <formula1>AD</formula1>
    </dataValidation>
    <dataValidation type="list" showInputMessage="1" showErrorMessage="1" sqref="J9">
      <formula1>Life</formula1>
    </dataValidation>
    <dataValidation type="list" showInputMessage="1" showErrorMessage="1" sqref="J16:J17 D17 D23 J22:J23 D29 J28:J29">
      <formula1>NBV</formula1>
    </dataValidation>
    <dataValidation type="list" showInputMessage="1" showErrorMessage="1" sqref="H33:H39">
      <formula1>Cap</formula1>
    </dataValidation>
    <dataValidation type="list" showInputMessage="1" showErrorMessage="1" sqref="L41:N41">
      <formula1>Pro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Identification</vt:lpstr>
      <vt:lpstr>Problem</vt:lpstr>
      <vt:lpstr>AD</vt:lpstr>
      <vt:lpstr>Cap</vt:lpstr>
      <vt:lpstr>Depreciation</vt:lpstr>
      <vt:lpstr>Life</vt:lpstr>
      <vt:lpstr>NBV</vt:lpstr>
      <vt:lpstr>Pro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Larry</cp:lastModifiedBy>
  <dcterms:created xsi:type="dcterms:W3CDTF">2017-06-20T22:33:41Z</dcterms:created>
  <dcterms:modified xsi:type="dcterms:W3CDTF">2017-08-29T00:52:53Z</dcterms:modified>
</cp:coreProperties>
</file>