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C:\Users\larry\Desktop\"/>
    </mc:Choice>
  </mc:AlternateContent>
  <xr:revisionPtr revIDLastSave="0" documentId="8_{94CD6F95-E88F-4748-A2A7-B899C2FEED3E}" xr6:coauthVersionLast="45" xr6:coauthVersionMax="45" xr10:uidLastSave="{00000000-0000-0000-0000-000000000000}"/>
  <workbookProtection workbookAlgorithmName="SHA-512" workbookHashValue="fN6T488hPKsEOeQC5hxxwkKNcuYrPVlhJqKQMgTWFqVx/GeKJ5kF3/LsuYU/LyaCMMh1NllV/iZSKkUtSGGK5g==" workbookSaltValue="FLNpGpzgqjh7w4mNy1EwyQ==" workbookSpinCount="100000" lockStructure="1"/>
  <bookViews>
    <workbookView xWindow="-120" yWindow="-120" windowWidth="29040" windowHeight="15840" xr2:uid="{00000000-000D-0000-FFFF-FFFF00000000}"/>
  </bookViews>
  <sheets>
    <sheet name="Identification" sheetId="1" r:id="rId1"/>
    <sheet name="Problem" sheetId="3" r:id="rId2"/>
  </sheets>
  <definedNames>
    <definedName name="Accounts">Problem!$Q$5:$Q$12</definedName>
    <definedName name="LIFE">Problem!$Q$56:$Q$58</definedName>
    <definedName name="MC">Problem!$Q$61:$Q$66</definedName>
    <definedName name="Values">Problem!$Q$14:$Q$25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0" i="3" l="1"/>
  <c r="AD60" i="3" l="1"/>
  <c r="AD59" i="3"/>
  <c r="AD58" i="3"/>
  <c r="AD57" i="3"/>
  <c r="AD56" i="3"/>
  <c r="AB57" i="3"/>
  <c r="AB56" i="3"/>
  <c r="AB55" i="3"/>
  <c r="AB54" i="3"/>
  <c r="AD51" i="3"/>
  <c r="AD50" i="3"/>
  <c r="AD49" i="3"/>
  <c r="AD48" i="3"/>
  <c r="AD47" i="3"/>
  <c r="AB49" i="3"/>
  <c r="AB48" i="3"/>
  <c r="AB47" i="3"/>
  <c r="AB46" i="3"/>
  <c r="AB45" i="3"/>
  <c r="AB39" i="3"/>
  <c r="AB38" i="3"/>
  <c r="B10" i="3"/>
  <c r="K36" i="3"/>
  <c r="T32" i="3"/>
  <c r="B32" i="3" s="1"/>
  <c r="AB37" i="3"/>
  <c r="Q11" i="3"/>
  <c r="AB36" i="3"/>
  <c r="AB35" i="3"/>
  <c r="K55" i="3"/>
  <c r="K54" i="3"/>
  <c r="K52" i="3"/>
  <c r="K53" i="3"/>
  <c r="K51" i="3"/>
  <c r="K46" i="3"/>
  <c r="K45" i="3"/>
  <c r="K44" i="3"/>
  <c r="K43" i="3"/>
  <c r="K35" i="3"/>
  <c r="K37" i="3"/>
  <c r="AD55" i="3"/>
  <c r="AD54" i="3"/>
  <c r="AB53" i="3"/>
  <c r="AB52" i="3"/>
  <c r="AB51" i="3"/>
  <c r="AD46" i="3"/>
  <c r="AD45" i="3"/>
  <c r="AB44" i="3"/>
  <c r="AB43" i="3"/>
  <c r="K63" i="3"/>
  <c r="M63" i="3"/>
  <c r="K64" i="3"/>
  <c r="M64" i="3"/>
  <c r="K65" i="3"/>
  <c r="M65" i="3"/>
  <c r="K66" i="3"/>
  <c r="M66" i="3"/>
  <c r="M62" i="3"/>
  <c r="K62" i="3"/>
  <c r="K38" i="3"/>
  <c r="K28" i="3"/>
  <c r="K27" i="3"/>
  <c r="K20" i="3"/>
  <c r="K19" i="3"/>
  <c r="K14" i="3"/>
  <c r="K13" i="3"/>
  <c r="K8" i="3"/>
  <c r="K7" i="3"/>
  <c r="Q63" i="3"/>
  <c r="Q62" i="3"/>
  <c r="Q65" i="3"/>
  <c r="Q66" i="3"/>
  <c r="Q64" i="3"/>
  <c r="Q10" i="3"/>
  <c r="Q7" i="3"/>
  <c r="Q8" i="3"/>
  <c r="Q9" i="3"/>
  <c r="Q12" i="3"/>
  <c r="Q6" i="3"/>
  <c r="B59" i="3"/>
  <c r="B30" i="3"/>
  <c r="B22" i="3"/>
  <c r="B16" i="3"/>
  <c r="B19" i="1"/>
  <c r="G71" i="1" s="1"/>
  <c r="B16" i="1"/>
  <c r="B17" i="1" s="1"/>
  <c r="F71" i="1" s="1"/>
  <c r="B13" i="1"/>
  <c r="B14" i="1" s="1"/>
  <c r="E71" i="1" s="1"/>
  <c r="B10" i="1"/>
  <c r="B11" i="1" s="1"/>
  <c r="B8" i="1"/>
  <c r="B9" i="1" s="1"/>
  <c r="B20" i="1" l="1"/>
  <c r="B21" i="1" s="1"/>
  <c r="B12" i="1"/>
  <c r="AN1" i="3"/>
  <c r="AN7" i="3" s="1"/>
  <c r="G72" i="1"/>
  <c r="AN2" i="3" s="1"/>
  <c r="AN8" i="3" s="1"/>
  <c r="B15" i="1"/>
  <c r="AM1" i="3"/>
  <c r="AM7" i="3" s="1"/>
  <c r="F72" i="1"/>
  <c r="AM2" i="3" s="1"/>
  <c r="AM8" i="3" s="1"/>
  <c r="AL1" i="3"/>
  <c r="AL7" i="3" s="1"/>
  <c r="E72" i="1"/>
  <c r="AL2" i="3" s="1"/>
  <c r="AL8" i="3" s="1"/>
  <c r="B18" i="1"/>
  <c r="B23" i="1" l="1"/>
  <c r="C61" i="1" s="1"/>
  <c r="C53" i="1" l="1"/>
  <c r="C70" i="1"/>
  <c r="C59" i="1"/>
  <c r="C30" i="1"/>
  <c r="C52" i="1"/>
  <c r="C33" i="1"/>
  <c r="C42" i="1"/>
  <c r="C27" i="1"/>
  <c r="C50" i="1"/>
  <c r="C34" i="1"/>
  <c r="C65" i="1"/>
  <c r="C43" i="1"/>
  <c r="C38" i="1"/>
  <c r="C47" i="1"/>
  <c r="C32" i="1"/>
  <c r="C39" i="1"/>
  <c r="C45" i="1"/>
  <c r="C49" i="1"/>
  <c r="D71" i="1"/>
  <c r="D72" i="1" s="1"/>
  <c r="C54" i="1"/>
  <c r="C67" i="1"/>
  <c r="C44" i="1"/>
  <c r="C56" i="1"/>
  <c r="C36" i="1"/>
  <c r="C29" i="1"/>
  <c r="C37" i="1"/>
  <c r="C31" i="1"/>
  <c r="C46" i="1"/>
  <c r="C60" i="1"/>
  <c r="C28" i="1"/>
  <c r="C51" i="1"/>
  <c r="C62" i="1"/>
  <c r="C68" i="1"/>
  <c r="C57" i="1"/>
  <c r="C26" i="1"/>
  <c r="C41" i="1"/>
  <c r="C48" i="1"/>
  <c r="C58" i="1"/>
  <c r="C64" i="1"/>
  <c r="C66" i="1"/>
  <c r="C35" i="1"/>
  <c r="C55" i="1"/>
  <c r="C40" i="1"/>
  <c r="C69" i="1"/>
  <c r="C63" i="1"/>
  <c r="C71" i="1" l="1"/>
  <c r="H71" i="1" s="1"/>
  <c r="AK1" i="3"/>
  <c r="AK7" i="3" s="1"/>
  <c r="AK2" i="3"/>
  <c r="AK8" i="3" s="1"/>
  <c r="C72" i="1"/>
  <c r="AJ1" i="3" l="1"/>
  <c r="AJ7" i="3" s="1"/>
  <c r="AE10" i="3" s="1"/>
  <c r="Y54" i="3" s="1"/>
  <c r="AJ2" i="3"/>
  <c r="AJ8" i="3" s="1"/>
  <c r="C73" i="1"/>
  <c r="AO1" i="3"/>
  <c r="AO7" i="3" s="1"/>
  <c r="H72" i="1"/>
  <c r="AO2" i="3" s="1"/>
  <c r="AO8" i="3" s="1"/>
  <c r="AE54" i="3" l="1"/>
  <c r="Q54" i="3" s="1"/>
  <c r="O54" i="3" s="1"/>
  <c r="Q21" i="3"/>
  <c r="H73" i="1"/>
  <c r="AO3" i="3" s="1"/>
  <c r="AO9" i="3" s="1"/>
  <c r="D73" i="1"/>
  <c r="AK3" i="3" s="1"/>
  <c r="AK9" i="3" s="1"/>
  <c r="AJ3" i="3"/>
  <c r="G73" i="1"/>
  <c r="AN3" i="3" s="1"/>
  <c r="AN9" i="3" s="1"/>
  <c r="E73" i="1"/>
  <c r="AL3" i="3" s="1"/>
  <c r="AL9" i="3" s="1"/>
  <c r="F73" i="1"/>
  <c r="AM3" i="3" s="1"/>
  <c r="AM9" i="3" s="1"/>
  <c r="C74" i="1"/>
  <c r="AJ9" i="3" l="1"/>
  <c r="AI8" i="3"/>
  <c r="AJ4" i="3"/>
  <c r="AJ10" i="3" s="1"/>
  <c r="H74" i="1"/>
  <c r="AO4" i="3" s="1"/>
  <c r="AO10" i="3" s="1"/>
  <c r="G74" i="1"/>
  <c r="AN4" i="3" s="1"/>
  <c r="AN10" i="3" s="1"/>
  <c r="E74" i="1"/>
  <c r="AL4" i="3" s="1"/>
  <c r="AL10" i="3" s="1"/>
  <c r="F74" i="1"/>
  <c r="AM4" i="3" s="1"/>
  <c r="AM10" i="3" s="1"/>
  <c r="D74" i="1"/>
  <c r="AK4" i="3" s="1"/>
  <c r="AK10" i="3" s="1"/>
  <c r="AG8" i="3" l="1"/>
  <c r="AH8" i="3"/>
  <c r="T4" i="3" s="1"/>
  <c r="B4" i="3" l="1"/>
  <c r="AF8" i="3"/>
  <c r="AE8" i="3" s="1"/>
  <c r="Y8" i="3"/>
  <c r="O8" i="3" s="1"/>
  <c r="X7" i="3"/>
  <c r="AD8" i="3"/>
  <c r="Y55" i="3" l="1"/>
  <c r="Y38" i="3"/>
  <c r="Y46" i="3"/>
  <c r="AE46" i="3" s="1"/>
  <c r="Q46" i="3" s="1"/>
  <c r="O46" i="3" s="1"/>
  <c r="Q22" i="3"/>
  <c r="N7" i="3"/>
  <c r="AI10" i="3"/>
  <c r="Y20" i="3"/>
  <c r="O20" i="3" s="1"/>
  <c r="Y14" i="3"/>
  <c r="X19" i="3"/>
  <c r="N19" i="3" s="1"/>
  <c r="X13" i="3"/>
  <c r="AH10" i="3" l="1"/>
  <c r="AG10" i="3" s="1"/>
  <c r="T40" i="3" s="1"/>
  <c r="T24" i="3"/>
  <c r="B24" i="3" s="1"/>
  <c r="AD10" i="3"/>
  <c r="T57" i="3" s="1"/>
  <c r="Y28" i="3"/>
  <c r="O28" i="3" s="1"/>
  <c r="X27" i="3"/>
  <c r="X43" i="3" s="1"/>
  <c r="Q19" i="3"/>
  <c r="N13" i="3"/>
  <c r="O38" i="3"/>
  <c r="O14" i="3"/>
  <c r="AE55" i="3"/>
  <c r="Q55" i="3" s="1"/>
  <c r="O55" i="3" s="1"/>
  <c r="AF10" i="3" l="1"/>
  <c r="T48" i="3" s="1"/>
  <c r="B48" i="3" s="1"/>
  <c r="AC43" i="3"/>
  <c r="Q44" i="3" s="1"/>
  <c r="N44" i="3" s="1"/>
  <c r="Q24" i="3"/>
  <c r="Q23" i="3"/>
  <c r="N27" i="3"/>
  <c r="X51" i="3"/>
  <c r="AC51" i="3" s="1"/>
  <c r="Q52" i="3" s="1"/>
  <c r="N52" i="3" s="1"/>
  <c r="X44" i="3"/>
  <c r="B40" i="3"/>
  <c r="X37" i="3"/>
  <c r="X35" i="3"/>
  <c r="AC35" i="3" s="1"/>
  <c r="Q37" i="3" s="1"/>
  <c r="N37" i="3" s="1"/>
  <c r="X52" i="3"/>
  <c r="B57" i="3"/>
  <c r="AC52" i="3" l="1"/>
  <c r="Q51" i="3" s="1"/>
  <c r="N51" i="3" s="1"/>
  <c r="Q15" i="3"/>
  <c r="X53" i="3"/>
  <c r="AC44" i="3"/>
  <c r="Q43" i="3" s="1"/>
  <c r="N43" i="3" s="1"/>
  <c r="Q16" i="3"/>
  <c r="Q20" i="3"/>
  <c r="AC37" i="3"/>
  <c r="Q35" i="3" s="1"/>
  <c r="N35" i="3" s="1"/>
  <c r="X36" i="3"/>
  <c r="Y45" i="3"/>
  <c r="Q17" i="3" l="1"/>
  <c r="AE45" i="3"/>
  <c r="Q45" i="3" s="1"/>
  <c r="O45" i="3" s="1"/>
  <c r="Q25" i="3"/>
  <c r="AC53" i="3"/>
  <c r="Q53" i="3" s="1"/>
  <c r="N53" i="3" s="1"/>
  <c r="Q18" i="3"/>
  <c r="AC36" i="3"/>
  <c r="Q36" i="3" s="1"/>
  <c r="N36" i="3" s="1"/>
  <c r="O69" i="3" l="1"/>
  <c r="O70" i="3"/>
</calcChain>
</file>

<file path=xl/sharedStrings.xml><?xml version="1.0" encoding="utf-8"?>
<sst xmlns="http://schemas.openxmlformats.org/spreadsheetml/2006/main" count="159" uniqueCount="63">
  <si>
    <t>Student Name:</t>
  </si>
  <si>
    <t>5 Digit Identification Number:</t>
  </si>
  <si>
    <t>Date:</t>
  </si>
  <si>
    <t xml:space="preserve"> </t>
  </si>
  <si>
    <t>Random Number</t>
  </si>
  <si>
    <t>Random numbers</t>
  </si>
  <si>
    <t>A)</t>
  </si>
  <si>
    <t>DATE</t>
  </si>
  <si>
    <t>ACCOUNT</t>
  </si>
  <si>
    <t>DEBIT</t>
  </si>
  <si>
    <t>CREDIT</t>
  </si>
  <si>
    <t>1/1/X1</t>
  </si>
  <si>
    <t>Calibration</t>
  </si>
  <si>
    <t>Salvage</t>
  </si>
  <si>
    <t>Dep Base</t>
  </si>
  <si>
    <t>Annual Dep</t>
  </si>
  <si>
    <t>Cost of Tractor</t>
  </si>
  <si>
    <t>PP&amp;E - Tractor</t>
  </si>
  <si>
    <t>Cash</t>
  </si>
  <si>
    <t>Depreciation Expense</t>
  </si>
  <si>
    <t>Accumulated Depreciation - Tractor</t>
  </si>
  <si>
    <t>12/31/X1</t>
  </si>
  <si>
    <t>B)</t>
  </si>
  <si>
    <t>12/31/X2</t>
  </si>
  <si>
    <t>Replacement</t>
  </si>
  <si>
    <t>1/1/X3</t>
  </si>
  <si>
    <t>C)</t>
  </si>
  <si>
    <t>NBV After Replace</t>
  </si>
  <si>
    <t>C.1 Loss</t>
  </si>
  <si>
    <t>Loss</t>
  </si>
  <si>
    <t>C.2 Gain</t>
  </si>
  <si>
    <t>Gain</t>
  </si>
  <si>
    <t>Cost Equp</t>
  </si>
  <si>
    <t>C.3 Cash</t>
  </si>
  <si>
    <t>C.3 Tractor new</t>
  </si>
  <si>
    <t>PP&amp;E - Tractor (New)</t>
  </si>
  <si>
    <t>D)</t>
  </si>
  <si>
    <t>Fill out the table below by matching the type of intangible with the appropriate definition and then determining whether the type of intangible has an indefinite or definite life</t>
  </si>
  <si>
    <t>Patents</t>
  </si>
  <si>
    <t>give their owners exclusive rights to use or manufacture a particular product</t>
  </si>
  <si>
    <r>
      <t>Copyrights</t>
    </r>
    <r>
      <rPr>
        <sz val="10"/>
        <color indexed="23"/>
        <rFont val="Arial"/>
        <family val="2"/>
      </rPr>
      <t> </t>
    </r>
  </si>
  <si>
    <t>provide their owners with the exclusive right to produce or sell an artistic or published work</t>
  </si>
  <si>
    <r>
      <t>Franchises</t>
    </r>
    <r>
      <rPr>
        <sz val="10"/>
        <color indexed="23"/>
        <rFont val="Arial"/>
        <family val="2"/>
      </rPr>
      <t> </t>
    </r>
  </si>
  <si>
    <t>give their owners the right to manufacture or sell certain products or perform certain services on an exclusive or semi-exclusive basis</t>
  </si>
  <si>
    <t>Trademarks</t>
  </si>
  <si>
    <r>
      <t>Goodwill</t>
    </r>
    <r>
      <rPr>
        <sz val="10"/>
        <color indexed="23"/>
        <rFont val="Arial"/>
        <family val="2"/>
      </rPr>
      <t> </t>
    </r>
  </si>
  <si>
    <t>arises out of a business acquisition. It reflects the excess of the fair value of an acquired entity over the net of the amount assigned to identifiable assets acquired and liabilities assumed</t>
  </si>
  <si>
    <t>a symbol, word, or words legally registered or established by use as representing a company or product.</t>
  </si>
  <si>
    <t>Definite</t>
  </si>
  <si>
    <t>Indefinite</t>
  </si>
  <si>
    <t>INTANGIBLE</t>
  </si>
  <si>
    <t>DEFINITION</t>
  </si>
  <si>
    <t>LIFE</t>
  </si>
  <si>
    <t>Correct</t>
  </si>
  <si>
    <t>Incorrect</t>
  </si>
  <si>
    <t xml:space="preserve">  </t>
  </si>
  <si>
    <t>COMMENTS: 
AK2, AJ3 : Rounded for ease of calculating later in problem
AE8: Hard coded 10 years of depreciation, can change in formula
AE10: Formatted to keep the cash value between 10,000 and 20,000
AD10: Formatted so the problem will always have an 8000 loss
Column K-O feed into correct/incorrect pop up
AB34 begins vlookup tables that feed into conditional formatting of cells
K35: There is an underlying assumption that the students will not use an account more than once in each journal entry.  If they do the way the problem is currently formatted will not catch the mistake</t>
  </si>
  <si>
    <t>To record the depreciation for year 20X1</t>
  </si>
  <si>
    <t>To record the depreciation for year 20X2</t>
  </si>
  <si>
    <t>To record replacement of tractor engine on January 1, 20X3</t>
  </si>
  <si>
    <t>Complete the problem below applying what you have learned in chapter 11.  Once the correct answer is selected from the drop-down menu for a cell highlighted red, the cell will turn green indicating the correct response has been selected.</t>
  </si>
  <si>
    <t xml:space="preserve"> LLC determined after replacing the engine on January 1, 20X3 that it would like to sell the tractor and upgrade to a tractor with a bigger hauling capacity.  As the tractor is in high demand assume the disposal took place the same day on January 1, 20X3.  Prepare the appropriate journal entries for each of the disposal scenarios below assuming each occurs independent of the other:</t>
  </si>
  <si>
    <t>your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</si>
</sst>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quot;$&quot;* #,##0_);_(&quot;$&quot;* \(#,##0\);_(&quot;$&quot;* &quot;-&quot;?_);_(@_)"/>
  </numFmts>
  <fonts count="10">
    <font>
      <sz val="11"/>
      <color theme="1"/>
      <name val="Calibri"/>
      <family val="2"/>
      <scheme val="minor"/>
    </font>
    <font>
      <sz val="10"/>
      <name val="Arial"/>
      <family val="2"/>
    </font>
    <font>
      <sz val="10"/>
      <name val="Arial"/>
      <family val="2"/>
    </font>
    <font>
      <sz val="10"/>
      <name val="Myriad Web Pro"/>
    </font>
    <font>
      <b/>
      <sz val="10"/>
      <color indexed="9"/>
      <name val="Myriad Web Pro"/>
    </font>
    <font>
      <b/>
      <sz val="12"/>
      <name val="Myriad Web Pro"/>
    </font>
    <font>
      <i/>
      <sz val="10"/>
      <name val="Myriad Web Pro"/>
    </font>
    <font>
      <sz val="10"/>
      <color indexed="23"/>
      <name val="Arial"/>
      <family val="2"/>
    </font>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indexed="21"/>
        <bgColor indexed="64"/>
      </patternFill>
    </fill>
    <fill>
      <patternFill patternType="solid">
        <fgColor indexed="1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rgb="FF66FF3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s>
  <cellStyleXfs count="6">
    <xf numFmtId="0" fontId="0" fillId="0" borderId="0"/>
    <xf numFmtId="0" fontId="3" fillId="2" borderId="0"/>
    <xf numFmtId="0" fontId="4" fillId="2" borderId="0">
      <alignment horizontal="center" vertical="center"/>
    </xf>
    <xf numFmtId="43" fontId="8" fillId="0" borderId="0" applyFont="0" applyFill="0" applyBorder="0" applyAlignment="0" applyProtection="0"/>
    <xf numFmtId="44" fontId="8" fillId="0" borderId="0" applyFont="0" applyFill="0" applyBorder="0" applyAlignment="0" applyProtection="0"/>
    <xf numFmtId="0" fontId="3" fillId="3" borderId="0" applyFill="0">
      <alignment horizontal="justify" vertical="top" wrapText="1"/>
    </xf>
  </cellStyleXfs>
  <cellXfs count="97">
    <xf numFmtId="0" fontId="0" fillId="0" borderId="0" xfId="0"/>
    <xf numFmtId="0" fontId="5" fillId="4" borderId="1"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0" fillId="6" borderId="0" xfId="0" applyFill="1" applyAlignment="1" applyProtection="1">
      <alignment horizontal="left" vertical="center"/>
    </xf>
    <xf numFmtId="0" fontId="1" fillId="6" borderId="0" xfId="0" applyFont="1" applyFill="1" applyAlignment="1" applyProtection="1">
      <alignment horizontal="center" vertical="center"/>
      <protection locked="0"/>
    </xf>
    <xf numFmtId="14" fontId="0" fillId="6" borderId="0" xfId="0" applyNumberFormat="1" applyFill="1" applyAlignment="1" applyProtection="1">
      <alignment horizontal="center" vertical="center"/>
      <protection locked="0"/>
    </xf>
    <xf numFmtId="0" fontId="0" fillId="6" borderId="0" xfId="0" applyFill="1" applyProtection="1"/>
    <xf numFmtId="0" fontId="1" fillId="6" borderId="0" xfId="0" applyFont="1" applyFill="1" applyProtection="1"/>
    <xf numFmtId="1" fontId="2" fillId="6" borderId="1" xfId="0" applyNumberFormat="1" applyFont="1" applyFill="1" applyBorder="1" applyProtection="1"/>
    <xf numFmtId="1" fontId="2" fillId="6" borderId="0" xfId="0" applyNumberFormat="1" applyFont="1" applyFill="1" applyBorder="1" applyProtection="1"/>
    <xf numFmtId="0" fontId="0" fillId="6" borderId="0" xfId="0" applyFill="1" applyBorder="1" applyProtection="1"/>
    <xf numFmtId="1" fontId="2" fillId="5" borderId="1" xfId="0" applyNumberFormat="1" applyFont="1" applyFill="1" applyBorder="1" applyProtection="1"/>
    <xf numFmtId="0" fontId="0" fillId="6" borderId="0" xfId="0" applyFill="1" applyAlignment="1" applyProtection="1">
      <alignment vertical="center" wrapText="1"/>
    </xf>
    <xf numFmtId="0" fontId="0" fillId="0" borderId="0" xfId="0" applyProtection="1"/>
    <xf numFmtId="1" fontId="2" fillId="0" borderId="0" xfId="0" applyNumberFormat="1" applyFont="1" applyBorder="1" applyProtection="1"/>
    <xf numFmtId="0" fontId="0" fillId="6" borderId="0" xfId="0" applyFont="1" applyFill="1" applyAlignment="1" applyProtection="1">
      <alignment horizontal="center"/>
    </xf>
    <xf numFmtId="0" fontId="3" fillId="6" borderId="0" xfId="1" applyFont="1" applyFill="1" applyBorder="1" applyProtection="1"/>
    <xf numFmtId="164" fontId="3" fillId="6" borderId="0" xfId="3" applyNumberFormat="1" applyFont="1" applyFill="1" applyBorder="1" applyProtection="1"/>
    <xf numFmtId="1" fontId="1" fillId="6" borderId="1" xfId="0" applyNumberFormat="1" applyFont="1" applyFill="1" applyBorder="1" applyProtection="1"/>
    <xf numFmtId="0" fontId="3" fillId="6" borderId="0" xfId="1" applyFont="1" applyFill="1" applyBorder="1" applyAlignment="1" applyProtection="1">
      <alignment horizontal="left" indent="5"/>
    </xf>
    <xf numFmtId="166" fontId="0" fillId="6" borderId="0" xfId="0" applyNumberFormat="1" applyFill="1" applyProtection="1"/>
    <xf numFmtId="165" fontId="8" fillId="6" borderId="0" xfId="4" applyNumberFormat="1" applyFont="1" applyFill="1" applyProtection="1"/>
    <xf numFmtId="0" fontId="6" fillId="6" borderId="0" xfId="1" applyFont="1" applyFill="1" applyBorder="1" applyAlignment="1" applyProtection="1">
      <alignment vertical="center" wrapText="1"/>
    </xf>
    <xf numFmtId="0" fontId="0" fillId="0" borderId="8" xfId="0" applyBorder="1" applyProtection="1"/>
    <xf numFmtId="0" fontId="0" fillId="0" borderId="9" xfId="0" applyBorder="1" applyProtection="1"/>
    <xf numFmtId="0" fontId="0" fillId="6" borderId="10" xfId="0" applyFill="1" applyBorder="1" applyProtection="1"/>
    <xf numFmtId="0" fontId="0" fillId="6" borderId="11" xfId="0" applyFill="1" applyBorder="1" applyProtection="1"/>
    <xf numFmtId="0" fontId="0" fillId="0" borderId="12" xfId="0" applyFont="1" applyBorder="1" applyProtection="1"/>
    <xf numFmtId="0" fontId="0" fillId="0" borderId="13" xfId="0" applyFont="1" applyBorder="1" applyProtection="1"/>
    <xf numFmtId="0" fontId="0" fillId="6" borderId="12" xfId="0" applyFill="1" applyBorder="1" applyProtection="1"/>
    <xf numFmtId="0" fontId="0" fillId="6" borderId="14" xfId="0" applyFill="1" applyBorder="1" applyProtection="1"/>
    <xf numFmtId="0" fontId="0" fillId="0" borderId="10" xfId="0" applyBorder="1" applyProtection="1"/>
    <xf numFmtId="0" fontId="0" fillId="0" borderId="11" xfId="0" applyBorder="1" applyProtection="1"/>
    <xf numFmtId="0" fontId="0" fillId="6" borderId="13" xfId="0" applyFill="1" applyBorder="1" applyProtection="1"/>
    <xf numFmtId="0" fontId="0" fillId="0" borderId="0" xfId="0" applyFill="1" applyProtection="1"/>
    <xf numFmtId="0" fontId="6" fillId="0" borderId="0" xfId="1" applyFont="1" applyFill="1" applyBorder="1" applyAlignment="1" applyProtection="1">
      <alignment vertical="center" wrapText="1"/>
    </xf>
    <xf numFmtId="0" fontId="0" fillId="0" borderId="12" xfId="0" applyBorder="1" applyProtection="1"/>
    <xf numFmtId="0" fontId="0" fillId="0" borderId="14" xfId="0" applyBorder="1" applyProtection="1"/>
    <xf numFmtId="0" fontId="0" fillId="6" borderId="0" xfId="0" applyFill="1" applyAlignment="1" applyProtection="1">
      <alignment horizontal="center" vertical="center" wrapText="1"/>
    </xf>
    <xf numFmtId="1" fontId="0" fillId="6" borderId="0" xfId="0" applyNumberFormat="1" applyFill="1" applyProtection="1"/>
    <xf numFmtId="0" fontId="9" fillId="6" borderId="0" xfId="0" applyFont="1" applyFill="1" applyAlignment="1" applyProtection="1">
      <alignment horizontal="left" vertical="center"/>
    </xf>
    <xf numFmtId="0" fontId="0" fillId="6" borderId="0" xfId="0" applyFont="1" applyFill="1" applyAlignment="1" applyProtection="1">
      <alignment horizontal="center" vertical="center"/>
    </xf>
    <xf numFmtId="0" fontId="3" fillId="6" borderId="0" xfId="1" applyFont="1" applyFill="1" applyBorder="1" applyAlignment="1" applyProtection="1">
      <alignment vertical="center"/>
    </xf>
    <xf numFmtId="0" fontId="0" fillId="6" borderId="0" xfId="0" applyFill="1" applyAlignment="1" applyProtection="1">
      <alignment vertical="center"/>
    </xf>
    <xf numFmtId="0" fontId="0" fillId="0" borderId="0" xfId="0" applyAlignment="1">
      <alignment vertical="center"/>
    </xf>
    <xf numFmtId="164" fontId="3" fillId="6" borderId="0" xfId="3" applyNumberFormat="1" applyFont="1" applyFill="1" applyBorder="1" applyAlignment="1" applyProtection="1">
      <alignment vertical="center"/>
    </xf>
    <xf numFmtId="1" fontId="1" fillId="6" borderId="1" xfId="0" applyNumberFormat="1" applyFont="1" applyFill="1" applyBorder="1" applyAlignment="1" applyProtection="1">
      <alignment vertical="center"/>
    </xf>
    <xf numFmtId="0" fontId="3" fillId="6" borderId="0" xfId="1" applyFont="1" applyFill="1" applyBorder="1" applyAlignment="1" applyProtection="1">
      <alignment horizontal="left" vertical="center"/>
    </xf>
    <xf numFmtId="165" fontId="0" fillId="6" borderId="0" xfId="0" applyNumberFormat="1" applyFill="1" applyAlignment="1" applyProtection="1">
      <alignment vertical="center"/>
    </xf>
    <xf numFmtId="166" fontId="0" fillId="6" borderId="0" xfId="0" applyNumberFormat="1" applyFill="1" applyAlignment="1" applyProtection="1">
      <alignment vertical="center"/>
    </xf>
    <xf numFmtId="165" fontId="8" fillId="6" borderId="0" xfId="4" applyNumberFormat="1" applyFont="1" applyFill="1" applyAlignment="1" applyProtection="1">
      <alignment vertical="center"/>
    </xf>
    <xf numFmtId="164" fontId="0" fillId="6" borderId="0" xfId="0" applyNumberFormat="1" applyFill="1" applyAlignment="1" applyProtection="1">
      <alignment vertical="center"/>
    </xf>
    <xf numFmtId="0" fontId="3" fillId="7" borderId="0" xfId="1" applyFont="1" applyFill="1" applyBorder="1" applyAlignment="1" applyProtection="1">
      <alignment horizontal="left" vertical="center" indent="3"/>
      <protection locked="0"/>
    </xf>
    <xf numFmtId="0" fontId="3" fillId="7" borderId="0" xfId="1" applyFont="1" applyFill="1" applyBorder="1" applyAlignment="1" applyProtection="1">
      <alignment horizontal="left" vertical="center"/>
      <protection locked="0"/>
    </xf>
    <xf numFmtId="164" fontId="3" fillId="7" borderId="0" xfId="3" applyNumberFormat="1" applyFont="1" applyFill="1" applyBorder="1" applyAlignment="1" applyProtection="1">
      <alignment vertical="center"/>
      <protection locked="0"/>
    </xf>
    <xf numFmtId="0" fontId="3" fillId="7" borderId="0" xfId="1" applyFont="1" applyFill="1" applyBorder="1" applyAlignment="1" applyProtection="1">
      <alignment vertical="center"/>
      <protection locked="0"/>
    </xf>
    <xf numFmtId="164" fontId="3" fillId="7" borderId="0" xfId="3" applyNumberFormat="1" applyFont="1" applyFill="1" applyBorder="1" applyProtection="1">
      <protection locked="0"/>
    </xf>
    <xf numFmtId="1" fontId="1" fillId="0" borderId="0" xfId="0" applyNumberFormat="1" applyFont="1" applyBorder="1" applyProtection="1"/>
    <xf numFmtId="0" fontId="0" fillId="6" borderId="10" xfId="0" applyFill="1" applyBorder="1" applyAlignment="1" applyProtection="1">
      <alignment vertical="center"/>
    </xf>
    <xf numFmtId="164" fontId="0" fillId="6" borderId="11" xfId="0" applyNumberFormat="1" applyFill="1" applyBorder="1" applyAlignment="1" applyProtection="1">
      <alignment vertical="center"/>
    </xf>
    <xf numFmtId="166" fontId="3" fillId="7" borderId="0" xfId="1" applyNumberFormat="1" applyFont="1" applyFill="1" applyBorder="1" applyAlignment="1" applyProtection="1">
      <alignment vertical="center"/>
      <protection locked="0"/>
    </xf>
    <xf numFmtId="166" fontId="3" fillId="6" borderId="0" xfId="1" applyNumberFormat="1" applyFont="1" applyFill="1" applyBorder="1" applyAlignment="1" applyProtection="1">
      <alignment vertical="center"/>
    </xf>
    <xf numFmtId="0" fontId="0" fillId="6" borderId="11" xfId="0" applyFill="1" applyBorder="1" applyAlignment="1" applyProtection="1">
      <alignment vertical="center"/>
    </xf>
    <xf numFmtId="0" fontId="0" fillId="6" borderId="8" xfId="0" applyFill="1" applyBorder="1" applyAlignment="1" applyProtection="1">
      <alignment vertical="center"/>
    </xf>
    <xf numFmtId="164" fontId="0" fillId="6" borderId="9" xfId="0" applyNumberFormat="1" applyFill="1" applyBorder="1" applyAlignment="1" applyProtection="1">
      <alignment vertical="center"/>
    </xf>
    <xf numFmtId="166" fontId="0" fillId="6" borderId="11" xfId="0" applyNumberFormat="1" applyFill="1" applyBorder="1" applyAlignment="1" applyProtection="1">
      <alignment vertical="center"/>
    </xf>
    <xf numFmtId="0" fontId="0" fillId="6" borderId="0" xfId="0" applyFill="1" applyBorder="1" applyAlignment="1" applyProtection="1">
      <alignment vertical="center"/>
    </xf>
    <xf numFmtId="0" fontId="0" fillId="6" borderId="14" xfId="0" applyFill="1" applyBorder="1" applyAlignment="1" applyProtection="1">
      <alignment vertical="center"/>
    </xf>
    <xf numFmtId="0" fontId="0" fillId="6" borderId="13" xfId="0" applyFill="1" applyBorder="1" applyAlignment="1" applyProtection="1">
      <alignment vertical="center"/>
    </xf>
    <xf numFmtId="164" fontId="0" fillId="7" borderId="0" xfId="0" applyNumberFormat="1" applyFill="1" applyAlignment="1" applyProtection="1">
      <alignment vertical="center"/>
      <protection locked="0"/>
    </xf>
    <xf numFmtId="0" fontId="9" fillId="6" borderId="0" xfId="0" applyFont="1" applyFill="1" applyAlignment="1" applyProtection="1">
      <alignment vertical="center"/>
    </xf>
    <xf numFmtId="0" fontId="0" fillId="7" borderId="0" xfId="0" applyFill="1" applyAlignment="1" applyProtection="1">
      <alignment vertical="center"/>
      <protection locked="0"/>
    </xf>
    <xf numFmtId="0" fontId="0" fillId="6" borderId="0" xfId="0" applyFill="1" applyAlignment="1" applyProtection="1">
      <alignment horizontal="center" vertical="center" wrapText="1"/>
    </xf>
    <xf numFmtId="0" fontId="6" fillId="6" borderId="4" xfId="1" applyFont="1" applyFill="1" applyBorder="1" applyAlignment="1" applyProtection="1">
      <alignment horizontal="center" vertical="center" wrapText="1"/>
    </xf>
    <xf numFmtId="0" fontId="6" fillId="6" borderId="5" xfId="1" applyFont="1" applyFill="1" applyBorder="1" applyAlignment="1" applyProtection="1">
      <alignment horizontal="center" vertical="center" wrapText="1"/>
    </xf>
    <xf numFmtId="0" fontId="6" fillId="6" borderId="6" xfId="1" applyFont="1" applyFill="1" applyBorder="1" applyAlignment="1" applyProtection="1">
      <alignment horizontal="center" vertical="center" wrapText="1"/>
    </xf>
    <xf numFmtId="0" fontId="0" fillId="6" borderId="0" xfId="0" applyFill="1" applyAlignment="1" applyProtection="1">
      <alignment horizontal="center" wrapText="1"/>
    </xf>
    <xf numFmtId="0" fontId="6" fillId="0" borderId="4"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6" xfId="1" applyFont="1" applyFill="1" applyBorder="1" applyAlignment="1" applyProtection="1">
      <alignment horizontal="center" vertical="center" wrapText="1"/>
    </xf>
    <xf numFmtId="0" fontId="0" fillId="7" borderId="0" xfId="0" applyFill="1" applyAlignment="1" applyProtection="1">
      <alignment horizontal="left" vertical="center" wrapText="1"/>
      <protection locked="0"/>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0" fillId="6" borderId="7" xfId="0" applyFill="1" applyBorder="1" applyAlignment="1" applyProtection="1">
      <alignment horizontal="left" vertical="center" wrapText="1"/>
    </xf>
    <xf numFmtId="0" fontId="0" fillId="7" borderId="7" xfId="0" applyFill="1" applyBorder="1" applyAlignment="1" applyProtection="1">
      <alignment horizontal="left" vertical="center" wrapText="1"/>
      <protection locked="0"/>
    </xf>
    <xf numFmtId="0" fontId="0" fillId="6" borderId="0" xfId="0" applyFill="1" applyAlignment="1" applyProtection="1">
      <alignment horizontal="left" vertical="center" wrapText="1"/>
    </xf>
    <xf numFmtId="0" fontId="0" fillId="6" borderId="8" xfId="0" applyFill="1" applyBorder="1" applyAlignment="1" applyProtection="1">
      <alignment horizontal="center" vertical="center" wrapText="1"/>
    </xf>
    <xf numFmtId="0" fontId="0" fillId="6" borderId="15"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0" fillId="6" borderId="10"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11" xfId="0" applyFill="1" applyBorder="1" applyAlignment="1" applyProtection="1">
      <alignment horizontal="center" vertical="center" wrapText="1"/>
    </xf>
    <xf numFmtId="0" fontId="0" fillId="6" borderId="12" xfId="0" applyFill="1" applyBorder="1" applyAlignment="1" applyProtection="1">
      <alignment horizontal="center" vertical="center" wrapText="1"/>
    </xf>
    <xf numFmtId="0" fontId="0" fillId="6" borderId="14" xfId="0" applyFill="1" applyBorder="1" applyAlignment="1" applyProtection="1">
      <alignment horizontal="center" vertical="center" wrapText="1"/>
    </xf>
    <xf numFmtId="0" fontId="0" fillId="6" borderId="13" xfId="0" applyFill="1" applyBorder="1" applyAlignment="1" applyProtection="1">
      <alignment horizontal="center" vertical="center" wrapText="1"/>
    </xf>
    <xf numFmtId="0" fontId="9" fillId="6" borderId="0" xfId="0" applyFont="1" applyFill="1" applyAlignment="1" applyProtection="1">
      <alignment horizontal="center" vertical="center" wrapText="1"/>
    </xf>
  </cellXfs>
  <cellStyles count="6">
    <cellStyle name="bsfoot" xfId="1" xr:uid="{00000000-0005-0000-0000-000000000000}"/>
    <cellStyle name="bshead" xfId="2" xr:uid="{00000000-0005-0000-0000-000001000000}"/>
    <cellStyle name="Comma" xfId="3" builtinId="3"/>
    <cellStyle name="Currency" xfId="4" builtinId="4"/>
    <cellStyle name="Normal" xfId="0" builtinId="0"/>
    <cellStyle name="POA" xfId="5" xr:uid="{00000000-0005-0000-0000-000005000000}"/>
  </cellStyles>
  <dxfs count="54">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
      <fill>
        <patternFill>
          <fgColor indexed="64"/>
          <bgColor rgb="FFFF000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82"/>
  <sheetViews>
    <sheetView tabSelected="1" workbookViewId="0">
      <selection activeCell="B4" sqref="B4"/>
    </sheetView>
  </sheetViews>
  <sheetFormatPr defaultColWidth="0" defaultRowHeight="15" zeroHeight="1"/>
  <cols>
    <col min="1" max="1" width="32.7109375" style="7" customWidth="1"/>
    <col min="2" max="2" width="30.140625" style="7" customWidth="1"/>
    <col min="3" max="3" width="5.5703125" style="7" customWidth="1"/>
    <col min="4" max="9" width="0" style="7" hidden="1" customWidth="1"/>
    <col min="10" max="16384" width="9.140625" style="7" hidden="1"/>
  </cols>
  <sheetData>
    <row r="1" spans="1:2" ht="27" customHeight="1">
      <c r="A1" s="4" t="s">
        <v>0</v>
      </c>
      <c r="B1" s="5" t="s">
        <v>62</v>
      </c>
    </row>
    <row r="2" spans="1:2" ht="27" customHeight="1">
      <c r="A2" s="4" t="s">
        <v>1</v>
      </c>
      <c r="B2" s="5">
        <v>11111</v>
      </c>
    </row>
    <row r="3" spans="1:2" ht="27" customHeight="1">
      <c r="A3" s="4" t="s">
        <v>2</v>
      </c>
      <c r="B3" s="6">
        <v>44039</v>
      </c>
    </row>
    <row r="4" spans="1:2">
      <c r="A4" s="4"/>
      <c r="B4" s="8" t="s">
        <v>3</v>
      </c>
    </row>
    <row r="5" spans="1:2" hidden="1"/>
    <row r="6" spans="1:2" ht="38.25" hidden="1" customHeight="1">
      <c r="A6" s="4" t="s">
        <v>4</v>
      </c>
    </row>
    <row r="7" spans="1:2" ht="42.75" hidden="1" customHeight="1"/>
    <row r="8" spans="1:2" ht="35.25" hidden="1" customHeight="1">
      <c r="B8" s="7">
        <f>B2/10000</f>
        <v>1.1111</v>
      </c>
    </row>
    <row r="9" spans="1:2" hidden="1">
      <c r="B9" s="7">
        <f>TRUNC(B8)</f>
        <v>1</v>
      </c>
    </row>
    <row r="10" spans="1:2" hidden="1">
      <c r="B10" s="7">
        <f>B2/1000</f>
        <v>11.111000000000001</v>
      </c>
    </row>
    <row r="11" spans="1:2" hidden="1">
      <c r="B11" s="7">
        <f>TRUNC(B10)</f>
        <v>11</v>
      </c>
    </row>
    <row r="12" spans="1:2" hidden="1">
      <c r="B12" s="7">
        <f>B11-(B9*10)</f>
        <v>1</v>
      </c>
    </row>
    <row r="13" spans="1:2" hidden="1">
      <c r="B13" s="7">
        <f>B2/100</f>
        <v>111.11</v>
      </c>
    </row>
    <row r="14" spans="1:2" hidden="1">
      <c r="B14" s="7">
        <f>TRUNC(B13)</f>
        <v>111</v>
      </c>
    </row>
    <row r="15" spans="1:2" hidden="1">
      <c r="B15" s="7">
        <f>B14-(B11*10)</f>
        <v>1</v>
      </c>
    </row>
    <row r="16" spans="1:2" hidden="1">
      <c r="B16" s="7">
        <f>B2/10</f>
        <v>1111.0999999999999</v>
      </c>
    </row>
    <row r="17" spans="1:3" hidden="1">
      <c r="B17" s="7">
        <f>TRUNC(B16)</f>
        <v>1111</v>
      </c>
    </row>
    <row r="18" spans="1:3" hidden="1">
      <c r="B18" s="7">
        <f>B17-(B14*10)</f>
        <v>1</v>
      </c>
    </row>
    <row r="19" spans="1:3" hidden="1">
      <c r="B19" s="7">
        <f>B2</f>
        <v>11111</v>
      </c>
    </row>
    <row r="20" spans="1:3" hidden="1">
      <c r="B20" s="7">
        <f>TRUNC(B19)</f>
        <v>11111</v>
      </c>
    </row>
    <row r="21" spans="1:3" hidden="1">
      <c r="B21" s="7">
        <f>B20-(B17*10)</f>
        <v>1</v>
      </c>
    </row>
    <row r="22" spans="1:3" hidden="1"/>
    <row r="23" spans="1:3" hidden="1">
      <c r="B23" s="7">
        <f>B9+B12+B15+B18+B21</f>
        <v>5</v>
      </c>
    </row>
    <row r="24" spans="1:3" hidden="1"/>
    <row r="25" spans="1:3" hidden="1"/>
    <row r="26" spans="1:3" hidden="1">
      <c r="A26" s="7">
        <v>1</v>
      </c>
      <c r="B26" s="7">
        <v>6</v>
      </c>
      <c r="C26" s="7">
        <f t="shared" ref="C26:C70" si="0">IF(A26=$B$23,B26,0)</f>
        <v>0</v>
      </c>
    </row>
    <row r="27" spans="1:3" hidden="1">
      <c r="A27" s="7">
        <v>2</v>
      </c>
      <c r="B27" s="7">
        <v>8</v>
      </c>
      <c r="C27" s="7">
        <f t="shared" si="0"/>
        <v>0</v>
      </c>
    </row>
    <row r="28" spans="1:3" hidden="1">
      <c r="A28" s="7">
        <v>3</v>
      </c>
      <c r="B28" s="7">
        <v>3</v>
      </c>
      <c r="C28" s="7">
        <f t="shared" si="0"/>
        <v>0</v>
      </c>
    </row>
    <row r="29" spans="1:3" hidden="1">
      <c r="A29" s="7">
        <v>4</v>
      </c>
      <c r="B29" s="7">
        <v>4</v>
      </c>
      <c r="C29" s="7">
        <f t="shared" si="0"/>
        <v>0</v>
      </c>
    </row>
    <row r="30" spans="1:3" hidden="1">
      <c r="A30" s="7">
        <v>5</v>
      </c>
      <c r="B30" s="7">
        <v>9</v>
      </c>
      <c r="C30" s="7">
        <f t="shared" si="0"/>
        <v>9</v>
      </c>
    </row>
    <row r="31" spans="1:3" hidden="1">
      <c r="A31" s="7">
        <v>6</v>
      </c>
      <c r="B31" s="7">
        <v>1</v>
      </c>
      <c r="C31" s="7">
        <f t="shared" si="0"/>
        <v>0</v>
      </c>
    </row>
    <row r="32" spans="1:3" hidden="1">
      <c r="A32" s="7">
        <v>7</v>
      </c>
      <c r="B32" s="7">
        <v>2</v>
      </c>
      <c r="C32" s="7">
        <f t="shared" si="0"/>
        <v>0</v>
      </c>
    </row>
    <row r="33" spans="1:3" hidden="1">
      <c r="A33" s="7">
        <v>8</v>
      </c>
      <c r="B33" s="7">
        <v>3</v>
      </c>
      <c r="C33" s="7">
        <f t="shared" si="0"/>
        <v>0</v>
      </c>
    </row>
    <row r="34" spans="1:3" hidden="1">
      <c r="A34" s="7">
        <v>9</v>
      </c>
      <c r="B34" s="7">
        <v>5</v>
      </c>
      <c r="C34" s="7">
        <f t="shared" si="0"/>
        <v>0</v>
      </c>
    </row>
    <row r="35" spans="1:3" hidden="1">
      <c r="A35" s="7">
        <v>10</v>
      </c>
      <c r="B35" s="7">
        <v>7</v>
      </c>
      <c r="C35" s="7">
        <f t="shared" si="0"/>
        <v>0</v>
      </c>
    </row>
    <row r="36" spans="1:3" hidden="1">
      <c r="A36" s="7">
        <v>11</v>
      </c>
      <c r="B36" s="7">
        <v>9</v>
      </c>
      <c r="C36" s="7">
        <f t="shared" si="0"/>
        <v>0</v>
      </c>
    </row>
    <row r="37" spans="1:3" hidden="1">
      <c r="A37" s="7">
        <v>12</v>
      </c>
      <c r="B37" s="7">
        <v>6</v>
      </c>
      <c r="C37" s="7">
        <f t="shared" si="0"/>
        <v>0</v>
      </c>
    </row>
    <row r="38" spans="1:3" hidden="1">
      <c r="A38" s="7">
        <v>13</v>
      </c>
      <c r="B38" s="7">
        <v>6</v>
      </c>
      <c r="C38" s="7">
        <f t="shared" si="0"/>
        <v>0</v>
      </c>
    </row>
    <row r="39" spans="1:3" hidden="1">
      <c r="A39" s="7">
        <v>14</v>
      </c>
      <c r="B39" s="7">
        <v>4</v>
      </c>
      <c r="C39" s="7">
        <f t="shared" si="0"/>
        <v>0</v>
      </c>
    </row>
    <row r="40" spans="1:3" hidden="1">
      <c r="A40" s="7">
        <v>15</v>
      </c>
      <c r="B40" s="7">
        <v>3</v>
      </c>
      <c r="C40" s="7">
        <f t="shared" si="0"/>
        <v>0</v>
      </c>
    </row>
    <row r="41" spans="1:3" hidden="1">
      <c r="A41" s="7">
        <v>16</v>
      </c>
      <c r="B41" s="7">
        <v>2</v>
      </c>
      <c r="C41" s="7">
        <f t="shared" si="0"/>
        <v>0</v>
      </c>
    </row>
    <row r="42" spans="1:3" hidden="1">
      <c r="A42" s="7">
        <v>17</v>
      </c>
      <c r="B42" s="7">
        <v>6</v>
      </c>
      <c r="C42" s="7">
        <f t="shared" si="0"/>
        <v>0</v>
      </c>
    </row>
    <row r="43" spans="1:3" hidden="1">
      <c r="A43" s="7">
        <v>18</v>
      </c>
      <c r="B43" s="7">
        <v>2</v>
      </c>
      <c r="C43" s="7">
        <f t="shared" si="0"/>
        <v>0</v>
      </c>
    </row>
    <row r="44" spans="1:3" hidden="1">
      <c r="A44" s="7">
        <v>19</v>
      </c>
      <c r="B44" s="7">
        <v>1</v>
      </c>
      <c r="C44" s="7">
        <f t="shared" si="0"/>
        <v>0</v>
      </c>
    </row>
    <row r="45" spans="1:3" hidden="1">
      <c r="A45" s="7">
        <v>20</v>
      </c>
      <c r="B45" s="7">
        <v>1</v>
      </c>
      <c r="C45" s="7">
        <f t="shared" si="0"/>
        <v>0</v>
      </c>
    </row>
    <row r="46" spans="1:3" hidden="1">
      <c r="A46" s="7">
        <v>21</v>
      </c>
      <c r="B46" s="7">
        <v>7</v>
      </c>
      <c r="C46" s="7">
        <f t="shared" si="0"/>
        <v>0</v>
      </c>
    </row>
    <row r="47" spans="1:3" hidden="1">
      <c r="A47" s="7">
        <v>22</v>
      </c>
      <c r="B47" s="7">
        <v>9</v>
      </c>
      <c r="C47" s="7">
        <f t="shared" si="0"/>
        <v>0</v>
      </c>
    </row>
    <row r="48" spans="1:3" hidden="1">
      <c r="A48" s="7">
        <v>23</v>
      </c>
      <c r="B48" s="7">
        <v>8</v>
      </c>
      <c r="C48" s="7">
        <f t="shared" si="0"/>
        <v>0</v>
      </c>
    </row>
    <row r="49" spans="1:3" hidden="1">
      <c r="A49" s="7">
        <v>24</v>
      </c>
      <c r="B49" s="7">
        <v>7</v>
      </c>
      <c r="C49" s="7">
        <f t="shared" si="0"/>
        <v>0</v>
      </c>
    </row>
    <row r="50" spans="1:3" hidden="1">
      <c r="A50" s="7">
        <v>25</v>
      </c>
      <c r="B50" s="7">
        <v>3</v>
      </c>
      <c r="C50" s="7">
        <f t="shared" si="0"/>
        <v>0</v>
      </c>
    </row>
    <row r="51" spans="1:3" hidden="1">
      <c r="A51" s="7">
        <v>26</v>
      </c>
      <c r="B51" s="7">
        <v>6</v>
      </c>
      <c r="C51" s="7">
        <f t="shared" si="0"/>
        <v>0</v>
      </c>
    </row>
    <row r="52" spans="1:3" hidden="1">
      <c r="A52" s="7">
        <v>27</v>
      </c>
      <c r="B52" s="7">
        <v>1</v>
      </c>
      <c r="C52" s="7">
        <f t="shared" si="0"/>
        <v>0</v>
      </c>
    </row>
    <row r="53" spans="1:3" hidden="1">
      <c r="A53" s="7">
        <v>28</v>
      </c>
      <c r="B53" s="7">
        <v>2</v>
      </c>
      <c r="C53" s="7">
        <f t="shared" si="0"/>
        <v>0</v>
      </c>
    </row>
    <row r="54" spans="1:3" hidden="1">
      <c r="A54" s="7">
        <v>29</v>
      </c>
      <c r="B54" s="7">
        <v>3</v>
      </c>
      <c r="C54" s="7">
        <f t="shared" si="0"/>
        <v>0</v>
      </c>
    </row>
    <row r="55" spans="1:3" hidden="1">
      <c r="A55" s="7">
        <v>30</v>
      </c>
      <c r="B55" s="7">
        <v>4</v>
      </c>
      <c r="C55" s="7">
        <f t="shared" si="0"/>
        <v>0</v>
      </c>
    </row>
    <row r="56" spans="1:3" hidden="1">
      <c r="A56" s="7">
        <v>31</v>
      </c>
      <c r="B56" s="7">
        <v>5</v>
      </c>
      <c r="C56" s="7">
        <f t="shared" si="0"/>
        <v>0</v>
      </c>
    </row>
    <row r="57" spans="1:3" hidden="1">
      <c r="A57" s="7">
        <v>32</v>
      </c>
      <c r="B57" s="7">
        <v>7</v>
      </c>
      <c r="C57" s="7">
        <f t="shared" si="0"/>
        <v>0</v>
      </c>
    </row>
    <row r="58" spans="1:3" hidden="1">
      <c r="A58" s="7">
        <v>33</v>
      </c>
      <c r="B58" s="7">
        <v>8</v>
      </c>
      <c r="C58" s="7">
        <f t="shared" si="0"/>
        <v>0</v>
      </c>
    </row>
    <row r="59" spans="1:3" hidden="1">
      <c r="A59" s="7">
        <v>34</v>
      </c>
      <c r="B59" s="7">
        <v>9</v>
      </c>
      <c r="C59" s="7">
        <f t="shared" si="0"/>
        <v>0</v>
      </c>
    </row>
    <row r="60" spans="1:3" hidden="1">
      <c r="A60" s="7">
        <v>35</v>
      </c>
      <c r="B60" s="7">
        <v>5</v>
      </c>
      <c r="C60" s="7">
        <f t="shared" si="0"/>
        <v>0</v>
      </c>
    </row>
    <row r="61" spans="1:3" hidden="1">
      <c r="A61" s="7">
        <v>36</v>
      </c>
      <c r="B61" s="7">
        <v>3</v>
      </c>
      <c r="C61" s="7">
        <f t="shared" si="0"/>
        <v>0</v>
      </c>
    </row>
    <row r="62" spans="1:3" hidden="1">
      <c r="A62" s="7">
        <v>37</v>
      </c>
      <c r="B62" s="7">
        <v>5</v>
      </c>
      <c r="C62" s="7">
        <f t="shared" si="0"/>
        <v>0</v>
      </c>
    </row>
    <row r="63" spans="1:3" hidden="1">
      <c r="A63" s="7">
        <v>38</v>
      </c>
      <c r="B63" s="7">
        <v>7</v>
      </c>
      <c r="C63" s="7">
        <f t="shared" si="0"/>
        <v>0</v>
      </c>
    </row>
    <row r="64" spans="1:3" hidden="1">
      <c r="A64" s="7">
        <v>39</v>
      </c>
      <c r="B64" s="7">
        <v>3</v>
      </c>
      <c r="C64" s="7">
        <f t="shared" si="0"/>
        <v>0</v>
      </c>
    </row>
    <row r="65" spans="1:9" hidden="1">
      <c r="A65" s="7">
        <v>40</v>
      </c>
      <c r="B65" s="7">
        <v>6</v>
      </c>
      <c r="C65" s="7">
        <f t="shared" si="0"/>
        <v>0</v>
      </c>
    </row>
    <row r="66" spans="1:9" hidden="1">
      <c r="A66" s="7">
        <v>41</v>
      </c>
      <c r="B66" s="7">
        <v>7</v>
      </c>
      <c r="C66" s="7">
        <f t="shared" si="0"/>
        <v>0</v>
      </c>
    </row>
    <row r="67" spans="1:9" hidden="1">
      <c r="A67" s="7">
        <v>42</v>
      </c>
      <c r="B67" s="7">
        <v>8</v>
      </c>
      <c r="C67" s="7">
        <f t="shared" si="0"/>
        <v>0</v>
      </c>
    </row>
    <row r="68" spans="1:9" hidden="1">
      <c r="A68" s="7">
        <v>43</v>
      </c>
      <c r="B68" s="7">
        <v>2</v>
      </c>
      <c r="C68" s="7">
        <f t="shared" si="0"/>
        <v>0</v>
      </c>
    </row>
    <row r="69" spans="1:9" hidden="1">
      <c r="A69" s="7">
        <v>44</v>
      </c>
      <c r="B69" s="7">
        <v>5</v>
      </c>
      <c r="C69" s="7">
        <f t="shared" si="0"/>
        <v>0</v>
      </c>
    </row>
    <row r="70" spans="1:9" hidden="1">
      <c r="A70" s="7">
        <v>45</v>
      </c>
      <c r="B70" s="7">
        <v>7</v>
      </c>
      <c r="C70" s="7">
        <f t="shared" si="0"/>
        <v>0</v>
      </c>
    </row>
    <row r="71" spans="1:9" hidden="1">
      <c r="A71" s="8" t="s">
        <v>5</v>
      </c>
      <c r="C71" s="9">
        <f>SUM(C26:C70)</f>
        <v>9</v>
      </c>
      <c r="D71" s="9">
        <f>B23</f>
        <v>5</v>
      </c>
      <c r="E71" s="9">
        <f>B14</f>
        <v>111</v>
      </c>
      <c r="F71" s="9">
        <f>B17</f>
        <v>1111</v>
      </c>
      <c r="G71" s="9">
        <f>B19</f>
        <v>11111</v>
      </c>
      <c r="H71" s="9">
        <f>G71/C71</f>
        <v>1234.5555555555557</v>
      </c>
    </row>
    <row r="72" spans="1:9" hidden="1">
      <c r="C72" s="9">
        <f>D72/9</f>
        <v>1.9444444444444444</v>
      </c>
      <c r="D72" s="9">
        <f>D71*3.5</f>
        <v>17.5</v>
      </c>
      <c r="E72" s="9">
        <f>E71*3.5</f>
        <v>388.5</v>
      </c>
      <c r="F72" s="9">
        <f>F71*3.5</f>
        <v>3888.5</v>
      </c>
      <c r="G72" s="9">
        <f>G71*3.5</f>
        <v>38888.5</v>
      </c>
      <c r="H72" s="9">
        <f>H71*3.5</f>
        <v>4320.9444444444453</v>
      </c>
    </row>
    <row r="73" spans="1:9" hidden="1">
      <c r="C73" s="9">
        <f>(C72+C71)/2</f>
        <v>5.4722222222222223</v>
      </c>
      <c r="D73" s="9">
        <f>$C$73*D71</f>
        <v>27.361111111111111</v>
      </c>
      <c r="E73" s="9">
        <f>$C$73*E71</f>
        <v>607.41666666666663</v>
      </c>
      <c r="F73" s="9">
        <f>$C$73*F71</f>
        <v>6079.6388888888887</v>
      </c>
      <c r="G73" s="9">
        <f>$C$73*G71</f>
        <v>60801.861111111109</v>
      </c>
      <c r="H73" s="9">
        <f>$C$73*H71</f>
        <v>6755.7623456790134</v>
      </c>
    </row>
    <row r="74" spans="1:9" hidden="1">
      <c r="C74" s="9">
        <f>SUM(C72:C73)</f>
        <v>7.416666666666667</v>
      </c>
      <c r="D74" s="9">
        <f>$C$74*C71</f>
        <v>66.75</v>
      </c>
      <c r="E74" s="9">
        <f>$C$74*D71</f>
        <v>37.083333333333336</v>
      </c>
      <c r="F74" s="9">
        <f>$C$74*E71</f>
        <v>823.25</v>
      </c>
      <c r="G74" s="9">
        <f>$C$74*F71</f>
        <v>8239.9166666666679</v>
      </c>
      <c r="H74" s="9">
        <f>$C$74*G71</f>
        <v>82406.583333333343</v>
      </c>
    </row>
    <row r="75" spans="1:9" hidden="1">
      <c r="C75" s="10"/>
      <c r="D75" s="10"/>
      <c r="E75" s="10"/>
      <c r="F75" s="10"/>
      <c r="G75" s="10"/>
      <c r="H75" s="10"/>
      <c r="I75" s="11"/>
    </row>
    <row r="76" spans="1:9" hidden="1">
      <c r="I76" s="11"/>
    </row>
    <row r="77" spans="1:9" hidden="1">
      <c r="I77" s="11"/>
    </row>
    <row r="78" spans="1:9" hidden="1">
      <c r="I78" s="11"/>
    </row>
    <row r="79" spans="1:9" hidden="1">
      <c r="I79" s="11"/>
    </row>
    <row r="80" spans="1:9" hidden="1">
      <c r="I80" s="11"/>
    </row>
    <row r="81" spans="3:9" hidden="1">
      <c r="I81" s="11"/>
    </row>
    <row r="82" spans="3:9" hidden="1">
      <c r="C82" s="11"/>
      <c r="D82" s="11"/>
      <c r="E82" s="11"/>
      <c r="F82" s="11"/>
      <c r="G82" s="11"/>
      <c r="H82" s="11"/>
      <c r="I82" s="11"/>
    </row>
  </sheetData>
  <sheetProtection algorithmName="SHA-512" hashValue="lNw0s4WFXT9lFvTLzjT4X/6o8LhRduVbDNkaMabigsplO+oZ/DT3T/vjgp3XCqdJ+XB3pqxh95t42/DbLJc7FQ==" saltValue="rkSivG3+P69NmZ5wFKJUuA=="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T80"/>
  <sheetViews>
    <sheetView topLeftCell="B28" zoomScale="130" zoomScaleNormal="130" workbookViewId="0">
      <selection activeCell="BU46" sqref="BU1:XFD1048576"/>
    </sheetView>
  </sheetViews>
  <sheetFormatPr defaultColWidth="0" defaultRowHeight="15" zeroHeight="1"/>
  <cols>
    <col min="1" max="1" width="13.5703125" style="7" customWidth="1"/>
    <col min="2" max="2" width="1.42578125" style="7" customWidth="1"/>
    <col min="3" max="3" width="46.7109375" style="7" bestFit="1" customWidth="1"/>
    <col min="4" max="4" width="13.85546875" style="7" customWidth="1"/>
    <col min="5" max="5" width="1.5703125" style="7" customWidth="1"/>
    <col min="6" max="7" width="17.5703125" style="7" customWidth="1"/>
    <col min="8" max="8" width="1.42578125" style="7" customWidth="1"/>
    <col min="9" max="9" width="9.140625" style="7" hidden="1" customWidth="1"/>
    <col min="10" max="10" width="29.140625" style="7" hidden="1" customWidth="1"/>
    <col min="11" max="11" width="9.140625" style="7" hidden="1" customWidth="1"/>
    <col min="12" max="12" width="3.28515625" style="7" hidden="1" customWidth="1"/>
    <col min="13" max="13" width="2.7109375" style="7" hidden="1" customWidth="1"/>
    <col min="14" max="15" width="9.140625" style="7" hidden="1" customWidth="1"/>
    <col min="16" max="16" width="5.5703125" style="7" hidden="1" customWidth="1"/>
    <col min="17" max="17" width="11.5703125" style="7" hidden="1" customWidth="1"/>
    <col min="18" max="18" width="9.140625" style="7" hidden="1" customWidth="1"/>
    <col min="19" max="19" width="13.5703125" style="7" hidden="1" customWidth="1"/>
    <col min="20" max="20" width="1.42578125" style="7" hidden="1" customWidth="1"/>
    <col min="21" max="21" width="46.7109375" style="7" hidden="1" customWidth="1"/>
    <col min="22" max="22" width="12.5703125" style="7" hidden="1" customWidth="1"/>
    <col min="23" max="23" width="3" style="7" hidden="1" customWidth="1"/>
    <col min="24" max="25" width="17.5703125" style="7" hidden="1" customWidth="1"/>
    <col min="26" max="26" width="1.42578125" style="7" hidden="1" customWidth="1"/>
    <col min="27" max="27" width="9.140625" style="7" hidden="1" customWidth="1"/>
    <col min="28" max="28" width="32.85546875" style="7" hidden="1" customWidth="1"/>
    <col min="29" max="29" width="10" style="7" hidden="1" customWidth="1"/>
    <col min="30" max="30" width="14.7109375" style="7" hidden="1" customWidth="1"/>
    <col min="31" max="31" width="11.28515625" style="7" hidden="1" customWidth="1"/>
    <col min="32" max="32" width="9.140625" style="7" hidden="1" customWidth="1"/>
    <col min="33" max="33" width="10.5703125" style="7" hidden="1" customWidth="1"/>
    <col min="34" max="34" width="17.5703125" style="7" hidden="1" customWidth="1"/>
    <col min="35" max="35" width="11.5703125" style="7" hidden="1" customWidth="1"/>
    <col min="36" max="72" width="0" style="7" hidden="1" customWidth="1"/>
    <col min="73" max="16384" width="9.140625" style="7" hidden="1"/>
  </cols>
  <sheetData>
    <row r="1" spans="1:41">
      <c r="AD1" s="87" t="s">
        <v>56</v>
      </c>
      <c r="AE1" s="88"/>
      <c r="AF1" s="88"/>
      <c r="AG1" s="88"/>
      <c r="AH1" s="89"/>
      <c r="AJ1" s="9">
        <f>Identification!C71</f>
        <v>9</v>
      </c>
      <c r="AK1" s="9">
        <f>Identification!D71</f>
        <v>5</v>
      </c>
      <c r="AL1" s="9">
        <f>Identification!E71</f>
        <v>111</v>
      </c>
      <c r="AM1" s="9">
        <f>Identification!F71</f>
        <v>1111</v>
      </c>
      <c r="AN1" s="9">
        <f>Identification!G71</f>
        <v>11111</v>
      </c>
      <c r="AO1" s="9">
        <f>Identification!H71</f>
        <v>1234.5555555555557</v>
      </c>
    </row>
    <row r="2" spans="1:41" ht="63.75" customHeight="1">
      <c r="A2" s="96" t="s">
        <v>60</v>
      </c>
      <c r="B2" s="96"/>
      <c r="C2" s="96"/>
      <c r="D2" s="96"/>
      <c r="E2" s="96"/>
      <c r="F2" s="96"/>
      <c r="G2" s="96"/>
      <c r="H2" s="96"/>
      <c r="AD2" s="90"/>
      <c r="AE2" s="91"/>
      <c r="AF2" s="91"/>
      <c r="AG2" s="91"/>
      <c r="AH2" s="92"/>
      <c r="AJ2" s="9">
        <f>Identification!C72</f>
        <v>1.9444444444444444</v>
      </c>
      <c r="AK2" s="9">
        <f>ROUND(Identification!D72,0)</f>
        <v>18</v>
      </c>
      <c r="AL2" s="9">
        <f>Identification!E72</f>
        <v>388.5</v>
      </c>
      <c r="AM2" s="9">
        <f>Identification!F72</f>
        <v>3888.5</v>
      </c>
      <c r="AN2" s="9">
        <f>Identification!G72</f>
        <v>38888.5</v>
      </c>
      <c r="AO2" s="9">
        <f>Identification!H72</f>
        <v>4320.9444444444453</v>
      </c>
    </row>
    <row r="3" spans="1:41">
      <c r="AD3" s="90"/>
      <c r="AE3" s="91"/>
      <c r="AF3" s="91"/>
      <c r="AG3" s="91"/>
      <c r="AH3" s="92"/>
      <c r="AJ3" s="12">
        <f>ROUND(Identification!C73,0)</f>
        <v>5</v>
      </c>
      <c r="AK3" s="9">
        <f>Identification!D73</f>
        <v>27.361111111111111</v>
      </c>
      <c r="AL3" s="9">
        <f>Identification!E73</f>
        <v>607.41666666666663</v>
      </c>
      <c r="AM3" s="9">
        <f>Identification!F73</f>
        <v>6079.6388888888887</v>
      </c>
      <c r="AN3" s="9">
        <f>Identification!G73</f>
        <v>60801.861111111109</v>
      </c>
      <c r="AO3" s="9">
        <f>Identification!H73</f>
        <v>6755.7623456790134</v>
      </c>
    </row>
    <row r="4" spans="1:41" ht="130.5" customHeight="1" thickBot="1">
      <c r="A4" s="41" t="s">
        <v>6</v>
      </c>
      <c r="B4" s="73" t="str">
        <f>T4</f>
        <v>your name here LLC is engaged in the logging business with operations in the Northwest.  As your name here LLC is growing rapidly it recently purchased a new tractor to be used in moving the cut trees.  The tractor had a cost of $54,000 and required $5,000 of calibration to get the tractor performing properly.  Assume the tractor will be depreciated using the straight-line method and has a useful life of 10 years with an expected salvage value of $11,000.  Prepare the journal entries below for the acquisition of the tractor on January 1, 20X1 as well as the appropriate entry to record depreciation on December 31, 20X1 and December 31, 20X2.</v>
      </c>
      <c r="C4" s="73"/>
      <c r="D4" s="73"/>
      <c r="E4" s="73"/>
      <c r="F4" s="73"/>
      <c r="G4" s="73"/>
      <c r="H4" s="73"/>
      <c r="S4" s="4" t="s">
        <v>6</v>
      </c>
      <c r="T4" s="73" t="str">
        <f>CONCATENATE(Identification!$B$1," LLC is engaged in the logging business with operations in the Northwest.  As ",Identification!$B$1," LLC is growing rapidly it recently purchased a new tractor to be used in moving the cut trees.  The tractor had a cost of ",TEXT(AI8,"$#,##0"), " and required ", TEXT(AH8,"$#,##0"), " of calibration to get the tractor performing properly.  Assume the tractor will be depreciated using the straight-line method and has a useful life of 10 years with an expected salvage value of ",TEXT(AG8,"$#,##0"), ".  Prepare the journal entries below for the acquisition of the tractor on January 1, 20X1 as well as the appropriate entry to record depreciation on December 31, 20X1 and December 31, 20X2.")</f>
        <v>your name here LLC is engaged in the logging business with operations in the Northwest.  As your name here LLC is growing rapidly it recently purchased a new tractor to be used in moving the cut trees.  The tractor had a cost of $54,000 and required $5,000 of calibration to get the tractor performing properly.  Assume the tractor will be depreciated using the straight-line method and has a useful life of 10 years with an expected salvage value of $11,000.  Prepare the journal entries below for the acquisition of the tractor on January 1, 20X1 as well as the appropriate entry to record depreciation on December 31, 20X1 and December 31, 20X2.</v>
      </c>
      <c r="U4" s="73"/>
      <c r="V4" s="73"/>
      <c r="W4" s="73"/>
      <c r="X4" s="73"/>
      <c r="Y4" s="73"/>
      <c r="Z4" s="73"/>
      <c r="AA4" s="13"/>
      <c r="AB4" s="13"/>
      <c r="AC4" s="13"/>
      <c r="AD4" s="93"/>
      <c r="AE4" s="94"/>
      <c r="AF4" s="94"/>
      <c r="AG4" s="94"/>
      <c r="AH4" s="95"/>
      <c r="AJ4" s="9">
        <f>Identification!C74</f>
        <v>7.416666666666667</v>
      </c>
      <c r="AK4" s="9">
        <f>Identification!D74</f>
        <v>66.75</v>
      </c>
      <c r="AL4" s="9">
        <f>Identification!E74</f>
        <v>37.083333333333336</v>
      </c>
      <c r="AM4" s="9">
        <f>Identification!F74</f>
        <v>823.25</v>
      </c>
      <c r="AN4" s="9">
        <f>Identification!G74</f>
        <v>8239.9166666666679</v>
      </c>
      <c r="AO4" s="9">
        <f>Identification!H74</f>
        <v>82406.583333333343</v>
      </c>
    </row>
    <row r="5" spans="1:41" ht="18.75" customHeight="1">
      <c r="AJ5" s="10"/>
      <c r="AK5" s="10"/>
      <c r="AL5" s="10"/>
      <c r="AM5" s="10"/>
      <c r="AN5" s="10"/>
      <c r="AO5" s="10"/>
    </row>
    <row r="6" spans="1:41" s="14" customFormat="1" ht="22.5" customHeight="1">
      <c r="A6" s="1" t="s">
        <v>7</v>
      </c>
      <c r="B6" s="1"/>
      <c r="C6" s="1" t="s">
        <v>8</v>
      </c>
      <c r="D6" s="2"/>
      <c r="E6" s="3"/>
      <c r="F6" s="1" t="s">
        <v>9</v>
      </c>
      <c r="G6" s="1" t="s">
        <v>10</v>
      </c>
      <c r="H6" s="1"/>
      <c r="I6" s="7"/>
      <c r="J6" s="7"/>
      <c r="K6" s="7"/>
      <c r="L6" s="7"/>
      <c r="M6" s="7"/>
      <c r="N6" s="7"/>
      <c r="O6" s="7"/>
      <c r="P6"/>
      <c r="Q6" s="7" t="str">
        <f>$U$7</f>
        <v>PP&amp;E - Tractor</v>
      </c>
      <c r="R6" s="7"/>
      <c r="S6" s="1" t="s">
        <v>7</v>
      </c>
      <c r="T6" s="1"/>
      <c r="U6" s="1" t="s">
        <v>8</v>
      </c>
      <c r="V6" s="1"/>
      <c r="W6" s="1"/>
      <c r="X6" s="1" t="s">
        <v>9</v>
      </c>
      <c r="Y6" s="1" t="s">
        <v>10</v>
      </c>
      <c r="Z6" s="1"/>
      <c r="AJ6" s="58" t="s">
        <v>61</v>
      </c>
      <c r="AK6" s="15"/>
      <c r="AL6" s="15"/>
      <c r="AM6" s="15"/>
      <c r="AN6" s="15"/>
      <c r="AO6" s="15"/>
    </row>
    <row r="7" spans="1:41" s="44" customFormat="1" ht="21" customHeight="1">
      <c r="A7" s="42" t="s">
        <v>11</v>
      </c>
      <c r="B7" s="43"/>
      <c r="C7" s="54"/>
      <c r="D7" s="43"/>
      <c r="E7" s="43"/>
      <c r="F7" s="55"/>
      <c r="G7" s="43"/>
      <c r="H7" s="43"/>
      <c r="K7" s="44" t="str">
        <f>IF(C7=U7,"Correct","Incorrect")</f>
        <v>Incorrect</v>
      </c>
      <c r="N7" s="44" t="str">
        <f>IF(F7=X7,"Correct","Incorrect")</f>
        <v>Incorrect</v>
      </c>
      <c r="P7" s="45"/>
      <c r="Q7" s="44" t="str">
        <f>$U$45</f>
        <v>Gain</v>
      </c>
      <c r="S7" s="42" t="s">
        <v>11</v>
      </c>
      <c r="T7" s="43"/>
      <c r="U7" s="43" t="s">
        <v>17</v>
      </c>
      <c r="V7" s="43"/>
      <c r="W7" s="43"/>
      <c r="X7" s="46">
        <f>AI8+AH8</f>
        <v>59000</v>
      </c>
      <c r="Y7" s="43"/>
      <c r="Z7" s="43"/>
      <c r="AD7" s="44" t="s">
        <v>32</v>
      </c>
      <c r="AE7" s="44" t="s">
        <v>15</v>
      </c>
      <c r="AF7" s="44" t="s">
        <v>14</v>
      </c>
      <c r="AG7" s="44" t="s">
        <v>13</v>
      </c>
      <c r="AH7" s="44" t="s">
        <v>12</v>
      </c>
      <c r="AI7" s="44" t="s">
        <v>16</v>
      </c>
      <c r="AJ7" s="47">
        <f>ROUND(AJ1*2,0)</f>
        <v>18</v>
      </c>
      <c r="AK7" s="47">
        <f t="shared" ref="AJ7:AO10" si="0">AK1*2</f>
        <v>10</v>
      </c>
      <c r="AL7" s="47">
        <f t="shared" si="0"/>
        <v>222</v>
      </c>
      <c r="AM7" s="47">
        <f t="shared" si="0"/>
        <v>2222</v>
      </c>
      <c r="AN7" s="47">
        <f t="shared" si="0"/>
        <v>22222</v>
      </c>
      <c r="AO7" s="47">
        <f t="shared" si="0"/>
        <v>2469.1111111111113</v>
      </c>
    </row>
    <row r="8" spans="1:41" s="44" customFormat="1" ht="21" customHeight="1">
      <c r="B8" s="43"/>
      <c r="C8" s="53"/>
      <c r="D8" s="43"/>
      <c r="E8" s="43"/>
      <c r="F8" s="43"/>
      <c r="G8" s="55"/>
      <c r="H8" s="43"/>
      <c r="K8" s="44" t="str">
        <f>IF(C8=U8,"Correct","Incorrect")</f>
        <v>Incorrect</v>
      </c>
      <c r="O8" s="44" t="str">
        <f>IF(G8=Y8,"Correct","Incorrect")</f>
        <v>Incorrect</v>
      </c>
      <c r="P8" s="45"/>
      <c r="Q8" s="44" t="str">
        <f>$U$36</f>
        <v>Loss</v>
      </c>
      <c r="T8" s="43"/>
      <c r="U8" s="48" t="s">
        <v>18</v>
      </c>
      <c r="V8" s="43"/>
      <c r="W8" s="43"/>
      <c r="X8" s="43"/>
      <c r="Y8" s="46">
        <f>AI8+AH8</f>
        <v>59000</v>
      </c>
      <c r="Z8" s="43"/>
      <c r="AD8" s="49">
        <f>AI8+AH8</f>
        <v>59000</v>
      </c>
      <c r="AE8" s="49">
        <f>AF8/10</f>
        <v>4800</v>
      </c>
      <c r="AF8" s="49">
        <f>AI8+AH8-AG8</f>
        <v>48000</v>
      </c>
      <c r="AG8" s="50">
        <f>ROUND(AI8*0.2,-3)</f>
        <v>11000</v>
      </c>
      <c r="AH8" s="50">
        <f>ROUND(AI8*0.1,-3)</f>
        <v>5000</v>
      </c>
      <c r="AI8" s="51">
        <f>ROUND(IF(2&lt;=AJ3&lt;=0.5*AK8,2000*(AK8-AJ3),2000*(AK8-0.25*AK8)),-3)</f>
        <v>54000</v>
      </c>
      <c r="AJ8" s="47">
        <f t="shared" si="0"/>
        <v>3.8888888888888888</v>
      </c>
      <c r="AK8" s="47">
        <f>AK2*2</f>
        <v>36</v>
      </c>
      <c r="AL8" s="47">
        <f t="shared" si="0"/>
        <v>777</v>
      </c>
      <c r="AM8" s="47">
        <f t="shared" si="0"/>
        <v>7777</v>
      </c>
      <c r="AN8" s="47">
        <f t="shared" si="0"/>
        <v>77777</v>
      </c>
      <c r="AO8" s="47">
        <f t="shared" si="0"/>
        <v>8641.8888888888905</v>
      </c>
    </row>
    <row r="9" spans="1:41" ht="15.75" thickBot="1">
      <c r="B9" s="17"/>
      <c r="C9" s="17"/>
      <c r="D9" s="17"/>
      <c r="E9" s="17"/>
      <c r="F9" s="17"/>
      <c r="G9" s="17"/>
      <c r="H9" s="17"/>
      <c r="P9"/>
      <c r="Q9" s="7" t="str">
        <f>$U$14</f>
        <v>Accumulated Depreciation - Tractor</v>
      </c>
      <c r="T9" s="17"/>
      <c r="U9" s="17"/>
      <c r="V9" s="17"/>
      <c r="W9" s="17"/>
      <c r="X9" s="17"/>
      <c r="Y9" s="17"/>
      <c r="Z9" s="17"/>
      <c r="AD9" s="7" t="s">
        <v>34</v>
      </c>
      <c r="AE9" s="7" t="s">
        <v>33</v>
      </c>
      <c r="AF9" s="7" t="s">
        <v>30</v>
      </c>
      <c r="AG9" s="7" t="s">
        <v>28</v>
      </c>
      <c r="AH9" s="7" t="s">
        <v>27</v>
      </c>
      <c r="AI9" s="7" t="s">
        <v>24</v>
      </c>
      <c r="AJ9" s="19">
        <f t="shared" si="0"/>
        <v>10</v>
      </c>
      <c r="AK9" s="19">
        <f t="shared" si="0"/>
        <v>54.722222222222221</v>
      </c>
      <c r="AL9" s="19">
        <f t="shared" si="0"/>
        <v>1214.8333333333333</v>
      </c>
      <c r="AM9" s="19">
        <f t="shared" si="0"/>
        <v>12159.277777777777</v>
      </c>
      <c r="AN9" s="19">
        <f t="shared" si="0"/>
        <v>121603.72222222222</v>
      </c>
      <c r="AO9" s="19">
        <f t="shared" si="0"/>
        <v>13511.524691358027</v>
      </c>
    </row>
    <row r="10" spans="1:41" ht="57.75" customHeight="1" thickBot="1">
      <c r="B10" s="74" t="str">
        <f>T10</f>
        <v>To record the acquisition of the tractor on January 1, 20X1 assuming cash was paid.  NOTE: Use the account PP&amp;E - Tractor when recording the acquisition of the tractor.  The account PP&amp;E - Tractor (New) will be used later in Part C.</v>
      </c>
      <c r="C10" s="75"/>
      <c r="D10" s="75"/>
      <c r="E10" s="75"/>
      <c r="F10" s="75"/>
      <c r="G10" s="76"/>
      <c r="H10" s="23"/>
      <c r="P10"/>
      <c r="Q10" s="7" t="str">
        <f>$U$52</f>
        <v>PP&amp;E - Tractor (New)</v>
      </c>
      <c r="T10" s="74" t="str">
        <f>CONCATENATE("To record the acquisition of the tractor on January 1, 20X1 assuming cash was paid.  NOTE: Use the account ",U7, " when recording the acquisition of the tractor.  The account ",U52, " will be used later in Part C.")</f>
        <v>To record the acquisition of the tractor on January 1, 20X1 assuming cash was paid.  NOTE: Use the account PP&amp;E - Tractor when recording the acquisition of the tractor.  The account PP&amp;E - Tractor (New) will be used later in Part C.</v>
      </c>
      <c r="U10" s="75"/>
      <c r="V10" s="75"/>
      <c r="W10" s="75"/>
      <c r="X10" s="75"/>
      <c r="Y10" s="76"/>
      <c r="Z10" s="23"/>
      <c r="AD10" s="21">
        <f>AH10+AE10-8000</f>
        <v>63400</v>
      </c>
      <c r="AE10" s="7">
        <f>ROUND(IF(10&lt;=AJ7&lt;=20,AJ7*1000,15000),-3)</f>
        <v>15000</v>
      </c>
      <c r="AF10" s="21">
        <f>AH10+5000</f>
        <v>61400</v>
      </c>
      <c r="AG10" s="21">
        <f>ROUND(AH10*0.9,-3)</f>
        <v>51000</v>
      </c>
      <c r="AH10" s="21">
        <f>AH8+AI8-AE8-AE8+AI10</f>
        <v>56400</v>
      </c>
      <c r="AI10" s="22">
        <f>ROUND((AE8*2)*0.75,-3)</f>
        <v>7000</v>
      </c>
      <c r="AJ10" s="19">
        <f t="shared" si="0"/>
        <v>14.833333333333334</v>
      </c>
      <c r="AK10" s="19">
        <f t="shared" si="0"/>
        <v>133.5</v>
      </c>
      <c r="AL10" s="19">
        <f t="shared" si="0"/>
        <v>74.166666666666671</v>
      </c>
      <c r="AM10" s="19">
        <f>AM4*2</f>
        <v>1646.5</v>
      </c>
      <c r="AN10" s="19">
        <f t="shared" si="0"/>
        <v>16479.833333333336</v>
      </c>
      <c r="AO10" s="19">
        <f t="shared" si="0"/>
        <v>164813.16666666669</v>
      </c>
    </row>
    <row r="11" spans="1:41">
      <c r="P11"/>
      <c r="Q11" s="7" t="str">
        <f>$U$8</f>
        <v>Cash</v>
      </c>
    </row>
    <row r="12" spans="1:41" s="14" customFormat="1" ht="15.75">
      <c r="A12" s="1" t="s">
        <v>7</v>
      </c>
      <c r="B12" s="1"/>
      <c r="C12" s="1" t="s">
        <v>8</v>
      </c>
      <c r="D12" s="2"/>
      <c r="E12" s="3"/>
      <c r="F12" s="1" t="s">
        <v>9</v>
      </c>
      <c r="G12" s="1" t="s">
        <v>10</v>
      </c>
      <c r="H12" s="1"/>
      <c r="I12" s="7"/>
      <c r="J12" s="7"/>
      <c r="K12" s="7"/>
      <c r="L12" s="7"/>
      <c r="M12" s="7"/>
      <c r="N12" s="7"/>
      <c r="O12" s="7"/>
      <c r="P12"/>
      <c r="Q12" s="7" t="str">
        <f>$U$13</f>
        <v>Depreciation Expense</v>
      </c>
      <c r="R12" s="7"/>
      <c r="S12" s="1" t="s">
        <v>7</v>
      </c>
      <c r="T12" s="1"/>
      <c r="U12" s="1" t="s">
        <v>8</v>
      </c>
      <c r="V12" s="1"/>
      <c r="W12" s="1"/>
      <c r="X12" s="1" t="s">
        <v>9</v>
      </c>
      <c r="Y12" s="1" t="s">
        <v>10</v>
      </c>
      <c r="Z12" s="1"/>
    </row>
    <row r="13" spans="1:41" s="44" customFormat="1" ht="21" customHeight="1">
      <c r="A13" s="42" t="s">
        <v>21</v>
      </c>
      <c r="B13" s="43"/>
      <c r="C13" s="56"/>
      <c r="D13" s="43"/>
      <c r="E13" s="43"/>
      <c r="F13" s="55"/>
      <c r="G13" s="43"/>
      <c r="H13" s="43"/>
      <c r="K13" s="44" t="str">
        <f>IF(C13=U13,"Correct","Incorrect")</f>
        <v>Incorrect</v>
      </c>
      <c r="N13" s="44" t="str">
        <f>IF(F13=X13,"Correct","Incorrect")</f>
        <v>Incorrect</v>
      </c>
      <c r="P13" s="45"/>
      <c r="S13" s="42" t="s">
        <v>21</v>
      </c>
      <c r="T13" s="43"/>
      <c r="U13" s="43" t="s">
        <v>19</v>
      </c>
      <c r="V13" s="43"/>
      <c r="W13" s="43"/>
      <c r="X13" s="46">
        <f>AE8</f>
        <v>4800</v>
      </c>
      <c r="Y13" s="43"/>
      <c r="Z13" s="43"/>
    </row>
    <row r="14" spans="1:41" s="44" customFormat="1" ht="21" customHeight="1">
      <c r="B14" s="43"/>
      <c r="C14" s="53"/>
      <c r="D14" s="43"/>
      <c r="E14" s="43"/>
      <c r="F14" s="43"/>
      <c r="G14" s="55"/>
      <c r="H14" s="43"/>
      <c r="K14" s="44" t="str">
        <f>IF(C14=U14,"Correct","Incorrect")</f>
        <v>Incorrect</v>
      </c>
      <c r="O14" s="44" t="str">
        <f>IF(G14=Y14,"Correct","Incorrect")</f>
        <v>Incorrect</v>
      </c>
      <c r="P14" s="45"/>
      <c r="Q14" s="52"/>
      <c r="T14" s="43"/>
      <c r="U14" s="48" t="s">
        <v>20</v>
      </c>
      <c r="V14" s="43"/>
      <c r="W14" s="43"/>
      <c r="X14" s="43"/>
      <c r="Y14" s="46">
        <f>AE8</f>
        <v>4800</v>
      </c>
      <c r="Z14" s="43"/>
    </row>
    <row r="15" spans="1:41" ht="15.75" thickBot="1">
      <c r="B15" s="17"/>
      <c r="C15" s="17"/>
      <c r="D15" s="17"/>
      <c r="E15" s="17"/>
      <c r="F15" s="17"/>
      <c r="G15" s="17"/>
      <c r="H15" s="17"/>
      <c r="P15"/>
      <c r="Q15" s="22">
        <f>$X$52</f>
        <v>63400</v>
      </c>
      <c r="T15" s="17"/>
      <c r="U15" s="17"/>
      <c r="V15" s="17"/>
      <c r="W15" s="17"/>
      <c r="X15" s="17"/>
      <c r="Y15" s="17"/>
      <c r="Z15" s="17"/>
    </row>
    <row r="16" spans="1:41" ht="21.75" customHeight="1" thickBot="1">
      <c r="B16" s="74" t="str">
        <f>T16</f>
        <v>To record the depreciation for year 20X1</v>
      </c>
      <c r="C16" s="75"/>
      <c r="D16" s="75"/>
      <c r="E16" s="75"/>
      <c r="F16" s="75"/>
      <c r="G16" s="76"/>
      <c r="H16" s="23"/>
      <c r="P16"/>
      <c r="Q16" s="22">
        <f>$X$44</f>
        <v>61400</v>
      </c>
      <c r="T16" s="74" t="s">
        <v>57</v>
      </c>
      <c r="U16" s="75"/>
      <c r="V16" s="75"/>
      <c r="W16" s="75"/>
      <c r="X16" s="75"/>
      <c r="Y16" s="76"/>
      <c r="Z16" s="23"/>
    </row>
    <row r="17" spans="1:26">
      <c r="P17"/>
      <c r="Q17" s="22">
        <f>$Y$45</f>
        <v>5000</v>
      </c>
    </row>
    <row r="18" spans="1:26" s="14" customFormat="1" ht="21.75" customHeight="1">
      <c r="A18" s="1" t="s">
        <v>7</v>
      </c>
      <c r="B18" s="1"/>
      <c r="C18" s="1" t="s">
        <v>8</v>
      </c>
      <c r="D18" s="2"/>
      <c r="E18" s="3"/>
      <c r="F18" s="1" t="s">
        <v>9</v>
      </c>
      <c r="G18" s="1" t="s">
        <v>10</v>
      </c>
      <c r="H18" s="1"/>
      <c r="I18" s="7"/>
      <c r="J18" s="7"/>
      <c r="K18" s="7"/>
      <c r="L18" s="7"/>
      <c r="M18" s="7"/>
      <c r="N18" s="7"/>
      <c r="O18" s="7"/>
      <c r="P18"/>
      <c r="Q18" s="22">
        <f>$X$36</f>
        <v>5400</v>
      </c>
      <c r="R18" s="7"/>
      <c r="S18" s="1" t="s">
        <v>7</v>
      </c>
      <c r="T18" s="1"/>
      <c r="U18" s="1" t="s">
        <v>8</v>
      </c>
      <c r="V18" s="1"/>
      <c r="W18" s="1"/>
      <c r="X18" s="1" t="s">
        <v>9</v>
      </c>
      <c r="Y18" s="1" t="s">
        <v>10</v>
      </c>
      <c r="Z18" s="1"/>
    </row>
    <row r="19" spans="1:26" s="44" customFormat="1" ht="21" customHeight="1">
      <c r="A19" s="42" t="s">
        <v>23</v>
      </c>
      <c r="B19" s="43"/>
      <c r="C19" s="56"/>
      <c r="D19" s="43"/>
      <c r="E19" s="43"/>
      <c r="F19" s="55"/>
      <c r="G19" s="43"/>
      <c r="H19" s="43"/>
      <c r="K19" s="44" t="str">
        <f>IF(C19=U19,"Correct","Incorrect")</f>
        <v>Incorrect</v>
      </c>
      <c r="N19" s="44" t="str">
        <f>IF(F19=X19,"Correct","Incorrect")</f>
        <v>Incorrect</v>
      </c>
      <c r="P19" s="45"/>
      <c r="Q19" s="51">
        <f>$X$13</f>
        <v>4800</v>
      </c>
      <c r="S19" s="42" t="s">
        <v>23</v>
      </c>
      <c r="T19" s="43"/>
      <c r="U19" s="43" t="s">
        <v>19</v>
      </c>
      <c r="V19" s="43"/>
      <c r="W19" s="43"/>
      <c r="X19" s="46">
        <f>AE8</f>
        <v>4800</v>
      </c>
      <c r="Y19" s="43"/>
      <c r="Z19" s="43"/>
    </row>
    <row r="20" spans="1:26" s="44" customFormat="1" ht="21" customHeight="1">
      <c r="B20" s="43"/>
      <c r="C20" s="53"/>
      <c r="D20" s="43"/>
      <c r="E20" s="43"/>
      <c r="F20" s="43"/>
      <c r="G20" s="55"/>
      <c r="H20" s="43"/>
      <c r="K20" s="44" t="str">
        <f>IF(C20=U20,"Correct","Incorrect")</f>
        <v>Incorrect</v>
      </c>
      <c r="O20" s="44" t="str">
        <f>IF(G20=Y20,"Correct","Incorrect")</f>
        <v>Incorrect</v>
      </c>
      <c r="P20" s="45"/>
      <c r="Q20" s="51">
        <f>$X$37</f>
        <v>51000</v>
      </c>
      <c r="T20" s="43"/>
      <c r="U20" s="48" t="s">
        <v>20</v>
      </c>
      <c r="V20" s="43"/>
      <c r="W20" s="43"/>
      <c r="X20" s="43"/>
      <c r="Y20" s="46">
        <f>AE8</f>
        <v>4800</v>
      </c>
      <c r="Z20" s="43"/>
    </row>
    <row r="21" spans="1:26" ht="15.75" thickBot="1">
      <c r="B21" s="17"/>
      <c r="C21" s="17"/>
      <c r="D21" s="17"/>
      <c r="E21" s="17"/>
      <c r="F21" s="17"/>
      <c r="G21" s="17"/>
      <c r="H21" s="17"/>
      <c r="P21"/>
      <c r="Q21" s="22">
        <f>$Y$54</f>
        <v>15000</v>
      </c>
      <c r="T21" s="17"/>
      <c r="U21" s="17"/>
      <c r="V21" s="17"/>
      <c r="W21" s="17"/>
      <c r="X21" s="17"/>
      <c r="Y21" s="17"/>
      <c r="Z21" s="17"/>
    </row>
    <row r="22" spans="1:26" ht="21.75" customHeight="1" thickBot="1">
      <c r="B22" s="74" t="str">
        <f>T22</f>
        <v>To record the depreciation for year 20X2</v>
      </c>
      <c r="C22" s="75"/>
      <c r="D22" s="75"/>
      <c r="E22" s="75"/>
      <c r="F22" s="75"/>
      <c r="G22" s="76"/>
      <c r="H22" s="23"/>
      <c r="P22"/>
      <c r="Q22" s="22">
        <f>$X$7</f>
        <v>59000</v>
      </c>
      <c r="T22" s="74" t="s">
        <v>58</v>
      </c>
      <c r="U22" s="75"/>
      <c r="V22" s="75"/>
      <c r="W22" s="75"/>
      <c r="X22" s="75"/>
      <c r="Y22" s="76"/>
      <c r="Z22" s="23"/>
    </row>
    <row r="23" spans="1:26" ht="38.25" customHeight="1">
      <c r="P23"/>
      <c r="Q23" s="22">
        <f>$X$27</f>
        <v>7000</v>
      </c>
    </row>
    <row r="24" spans="1:26" ht="46.5" customHeight="1">
      <c r="A24" s="41" t="s">
        <v>22</v>
      </c>
      <c r="B24" s="77" t="str">
        <f>T24</f>
        <v>On January 1, 20X3 your name here LLC replaced the engine on the tractor as it had suffered a blown gasket.  Assume the cost of the replacement engine was $7,000.  Determine if this expenditures should be capitalized or expensed and prepare the appropriate journal entry.</v>
      </c>
      <c r="C24" s="77"/>
      <c r="D24" s="77"/>
      <c r="E24" s="77"/>
      <c r="F24" s="77"/>
      <c r="G24" s="77"/>
      <c r="H24" s="77"/>
      <c r="P24"/>
      <c r="Q24" s="22">
        <f>$X$43</f>
        <v>2600</v>
      </c>
      <c r="S24" s="4" t="s">
        <v>22</v>
      </c>
      <c r="T24" s="77" t="str">
        <f>CONCATENATE("On January 1, 20X3 ",Identification!$B$1, " LLC replaced the engine on the tractor as it had suffered a blown gasket.  Assume the cost of the replacement engine was ",TEXT(AI10,"$#,##0"),".  Determine if this expenditures should be capitalized or expensed and prepare the appropriate journal entry.")</f>
        <v>On January 1, 20X3 your name here LLC replaced the engine on the tractor as it had suffered a blown gasket.  Assume the cost of the replacement engine was $7,000.  Determine if this expenditures should be capitalized or expensed and prepare the appropriate journal entry.</v>
      </c>
      <c r="U24" s="77"/>
      <c r="V24" s="77"/>
      <c r="W24" s="77"/>
      <c r="X24" s="77"/>
      <c r="Y24" s="77"/>
      <c r="Z24" s="77"/>
    </row>
    <row r="25" spans="1:26">
      <c r="P25"/>
      <c r="Q25" s="22">
        <f>$X$53</f>
        <v>8000</v>
      </c>
    </row>
    <row r="26" spans="1:26" s="14" customFormat="1" ht="21.75" customHeight="1">
      <c r="A26" s="1" t="s">
        <v>7</v>
      </c>
      <c r="B26" s="1"/>
      <c r="C26" s="1" t="s">
        <v>8</v>
      </c>
      <c r="D26" s="2"/>
      <c r="E26" s="3"/>
      <c r="F26" s="1" t="s">
        <v>9</v>
      </c>
      <c r="G26" s="1" t="s">
        <v>10</v>
      </c>
      <c r="H26" s="1"/>
      <c r="I26" s="7"/>
      <c r="J26" s="7"/>
      <c r="K26" s="7"/>
      <c r="L26" s="7"/>
      <c r="M26" s="7"/>
      <c r="N26" s="7"/>
      <c r="O26" s="7"/>
      <c r="P26" s="7"/>
      <c r="Q26" s="7"/>
      <c r="R26" s="7"/>
      <c r="S26" s="1" t="s">
        <v>7</v>
      </c>
      <c r="T26" s="1"/>
      <c r="U26" s="1" t="s">
        <v>8</v>
      </c>
      <c r="V26" s="1"/>
      <c r="W26" s="1"/>
      <c r="X26" s="1" t="s">
        <v>9</v>
      </c>
      <c r="Y26" s="1" t="s">
        <v>10</v>
      </c>
      <c r="Z26" s="1"/>
    </row>
    <row r="27" spans="1:26" ht="21" customHeight="1">
      <c r="A27" s="16" t="s">
        <v>25</v>
      </c>
      <c r="B27" s="17"/>
      <c r="C27" s="56"/>
      <c r="D27" s="17"/>
      <c r="E27" s="17"/>
      <c r="F27" s="57"/>
      <c r="G27" s="17"/>
      <c r="H27" s="17"/>
      <c r="K27" s="7" t="str">
        <f>IF(C27=U27,"Correct","Incorrect")</f>
        <v>Incorrect</v>
      </c>
      <c r="N27" s="7" t="str">
        <f>IF(F27=X27,"Correct","Incorrect")</f>
        <v>Incorrect</v>
      </c>
      <c r="Q27" s="7" t="s">
        <v>55</v>
      </c>
      <c r="S27" s="16" t="s">
        <v>25</v>
      </c>
      <c r="T27" s="17"/>
      <c r="U27" s="17" t="s">
        <v>20</v>
      </c>
      <c r="V27" s="17"/>
      <c r="W27" s="17"/>
      <c r="X27" s="18">
        <f>AI10</f>
        <v>7000</v>
      </c>
      <c r="Y27" s="17"/>
      <c r="Z27" s="17"/>
    </row>
    <row r="28" spans="1:26" ht="21" customHeight="1">
      <c r="B28" s="17"/>
      <c r="C28" s="53"/>
      <c r="D28" s="17"/>
      <c r="E28" s="17"/>
      <c r="F28" s="17"/>
      <c r="G28" s="57"/>
      <c r="H28" s="17"/>
      <c r="K28" s="7" t="str">
        <f>IF(C28=U28,"Correct","Incorrect")</f>
        <v>Incorrect</v>
      </c>
      <c r="O28" s="7" t="str">
        <f>IF(G28=Y28,"Correct","Incorrect")</f>
        <v>Incorrect</v>
      </c>
      <c r="T28" s="17"/>
      <c r="U28" s="20" t="s">
        <v>18</v>
      </c>
      <c r="V28" s="17"/>
      <c r="W28" s="17"/>
      <c r="X28" s="17"/>
      <c r="Y28" s="18">
        <f>AI10</f>
        <v>7000</v>
      </c>
      <c r="Z28" s="17"/>
    </row>
    <row r="29" spans="1:26" ht="15.75" thickBot="1">
      <c r="B29" s="17"/>
      <c r="C29" s="17"/>
      <c r="D29" s="17"/>
      <c r="E29" s="17"/>
      <c r="F29" s="17"/>
      <c r="G29" s="17"/>
      <c r="H29" s="17"/>
      <c r="T29" s="17"/>
      <c r="U29" s="17"/>
      <c r="V29" s="17"/>
      <c r="W29" s="17"/>
      <c r="X29" s="17"/>
      <c r="Y29" s="17"/>
      <c r="Z29" s="17"/>
    </row>
    <row r="30" spans="1:26" ht="21.75" customHeight="1" thickBot="1">
      <c r="B30" s="74" t="str">
        <f>T30</f>
        <v>To record replacement of tractor engine on January 1, 20X3</v>
      </c>
      <c r="C30" s="75"/>
      <c r="D30" s="75"/>
      <c r="E30" s="75"/>
      <c r="F30" s="75"/>
      <c r="G30" s="76"/>
      <c r="H30" s="23"/>
      <c r="T30" s="74" t="s">
        <v>59</v>
      </c>
      <c r="U30" s="75"/>
      <c r="V30" s="75"/>
      <c r="W30" s="75"/>
      <c r="X30" s="75"/>
      <c r="Y30" s="76"/>
      <c r="Z30" s="23"/>
    </row>
    <row r="31" spans="1:26" ht="39" customHeight="1"/>
    <row r="32" spans="1:26" ht="60" customHeight="1">
      <c r="A32" s="41" t="s">
        <v>26</v>
      </c>
      <c r="B32" s="77" t="str">
        <f>T32</f>
        <v>your name here LLC determined after replacing the engine on January 1, 20X3 that it would like to sell the tractor and upgrade to a tractor with a bigger hauling capacity.  As the tractor is in high demand assume the disposal took place the same day on January 1, 20X3.  Prepare the appropriate journal entries for each of the disposal scenarios below assuming each occurs independent of the other:</v>
      </c>
      <c r="C32" s="77"/>
      <c r="D32" s="77"/>
      <c r="E32" s="77"/>
      <c r="F32" s="77"/>
      <c r="G32" s="77"/>
      <c r="H32" s="77"/>
      <c r="S32" s="4" t="s">
        <v>26</v>
      </c>
      <c r="T32" s="77" t="str">
        <f>CONCATENATE(Identification!$B$1, AJ6)</f>
        <v>your name here LLC determined after replacing the engine on January 1, 20X3 that it would like to sell the tractor and upgrade to a tractor with a bigger hauling capacity.  As the tractor is in high demand assume the disposal took place the same day on January 1, 20X3.  Prepare the appropriate journal entries for each of the disposal scenarios below assuming each occurs independent of the other:</v>
      </c>
      <c r="U32" s="77"/>
      <c r="V32" s="77"/>
      <c r="W32" s="77"/>
      <c r="X32" s="77"/>
      <c r="Y32" s="77"/>
      <c r="Z32" s="77"/>
    </row>
    <row r="33" spans="1:31" ht="15.75" thickBot="1"/>
    <row r="34" spans="1:31" s="14" customFormat="1" ht="21.75" customHeight="1">
      <c r="A34" s="1" t="s">
        <v>7</v>
      </c>
      <c r="B34" s="1"/>
      <c r="C34" s="1" t="s">
        <v>8</v>
      </c>
      <c r="D34" s="2"/>
      <c r="E34" s="3"/>
      <c r="F34" s="1" t="s">
        <v>9</v>
      </c>
      <c r="G34" s="1" t="s">
        <v>10</v>
      </c>
      <c r="H34" s="1"/>
      <c r="I34" s="7"/>
      <c r="J34" s="7"/>
      <c r="K34" s="7"/>
      <c r="L34" s="7"/>
      <c r="M34" s="7"/>
      <c r="N34" s="7"/>
      <c r="O34" s="7"/>
      <c r="P34" s="7"/>
      <c r="Q34" s="7"/>
      <c r="R34" s="7"/>
      <c r="S34" s="1" t="s">
        <v>7</v>
      </c>
      <c r="T34" s="1"/>
      <c r="U34" s="1" t="s">
        <v>8</v>
      </c>
      <c r="V34" s="1"/>
      <c r="W34" s="1"/>
      <c r="X34" s="1" t="s">
        <v>9</v>
      </c>
      <c r="Y34" s="1" t="s">
        <v>10</v>
      </c>
      <c r="Z34" s="1"/>
      <c r="AB34" s="24"/>
      <c r="AC34" s="25">
        <v>0</v>
      </c>
    </row>
    <row r="35" spans="1:31" s="44" customFormat="1" ht="21" customHeight="1">
      <c r="A35" s="42" t="s">
        <v>25</v>
      </c>
      <c r="B35" s="43"/>
      <c r="C35" s="56"/>
      <c r="D35" s="43"/>
      <c r="E35" s="43"/>
      <c r="F35" s="55"/>
      <c r="G35" s="43"/>
      <c r="H35" s="43"/>
      <c r="K35" s="44" t="str">
        <f>IF(C35="","Incorrect",IF(OR(C35=$U$35,C35=$U$36,C35=$U$37),"Correct","Incorrect"))</f>
        <v>Incorrect</v>
      </c>
      <c r="N35" s="44" t="str">
        <f>IF(F35="","Incorrect",IF(F35=Q35,"Correct","Incorrect"))</f>
        <v>Incorrect</v>
      </c>
      <c r="Q35" s="44" t="str">
        <f>IF(C35&lt;&gt;"",VLOOKUP(C35,$AB$34:$AC$42,2,FALSE),"N")</f>
        <v>N</v>
      </c>
      <c r="S35" s="42" t="s">
        <v>25</v>
      </c>
      <c r="T35" s="43"/>
      <c r="U35" s="43" t="s">
        <v>20</v>
      </c>
      <c r="V35" s="43"/>
      <c r="W35" s="43"/>
      <c r="X35" s="46">
        <f>Y14+Y20-X27</f>
        <v>2600</v>
      </c>
      <c r="Y35" s="43"/>
      <c r="Z35" s="43"/>
      <c r="AB35" s="59" t="str">
        <f>$U$35</f>
        <v>Accumulated Depreciation - Tractor</v>
      </c>
      <c r="AC35" s="60">
        <f>$X$35</f>
        <v>2600</v>
      </c>
    </row>
    <row r="36" spans="1:31" s="44" customFormat="1" ht="21" customHeight="1">
      <c r="A36" s="42"/>
      <c r="B36" s="43"/>
      <c r="C36" s="56"/>
      <c r="D36" s="43"/>
      <c r="E36" s="43"/>
      <c r="F36" s="55"/>
      <c r="G36" s="43"/>
      <c r="H36" s="43"/>
      <c r="K36" s="44" t="str">
        <f>IF(C36="","Incorrect",IF(OR(C36=$U$35,C36=$U$36,C36=$U$37),"Correct","Incorrect"))</f>
        <v>Incorrect</v>
      </c>
      <c r="N36" s="44" t="str">
        <f>IF(F36="","Incorrect",IF(F36=Q36,"Correct","Incorrect"))</f>
        <v>Incorrect</v>
      </c>
      <c r="Q36" s="44" t="str">
        <f>IF(C36&lt;&gt;"",VLOOKUP(C36,$AB$34:$AC$42,2,FALSE),"N")</f>
        <v>N</v>
      </c>
      <c r="S36" s="42"/>
      <c r="T36" s="43"/>
      <c r="U36" s="43" t="s">
        <v>29</v>
      </c>
      <c r="V36" s="43"/>
      <c r="W36" s="43"/>
      <c r="X36" s="46">
        <f>Y38-X37-X35</f>
        <v>5400</v>
      </c>
      <c r="Y36" s="43"/>
      <c r="Z36" s="43"/>
      <c r="AB36" s="59" t="str">
        <f>$U$36</f>
        <v>Loss</v>
      </c>
      <c r="AC36" s="60">
        <f>$X$36</f>
        <v>5400</v>
      </c>
    </row>
    <row r="37" spans="1:31" s="44" customFormat="1" ht="21" customHeight="1">
      <c r="B37" s="43"/>
      <c r="C37" s="54"/>
      <c r="D37" s="43"/>
      <c r="E37" s="43"/>
      <c r="F37" s="61"/>
      <c r="G37" s="46"/>
      <c r="H37" s="43"/>
      <c r="K37" s="44" t="str">
        <f>IF(C37="","Incorrect",IF(OR(C37=$U$35,C37=$U$36,C37=$U$37),"Correct","Incorrect"))</f>
        <v>Incorrect</v>
      </c>
      <c r="N37" s="44" t="str">
        <f>IF(F37="","Incorrect",IF(F37=Q37,"Correct","Incorrect"))</f>
        <v>Incorrect</v>
      </c>
      <c r="Q37" s="44" t="str">
        <f>IF(C37&lt;&gt;"",VLOOKUP(C37,$AB$34:$AC$42,2,FALSE),"N")</f>
        <v>N</v>
      </c>
      <c r="T37" s="43"/>
      <c r="U37" s="48" t="s">
        <v>18</v>
      </c>
      <c r="V37" s="43"/>
      <c r="W37" s="43"/>
      <c r="X37" s="62">
        <f>AG10</f>
        <v>51000</v>
      </c>
      <c r="Y37" s="46"/>
      <c r="Z37" s="43"/>
      <c r="AB37" s="59" t="str">
        <f>$U$37</f>
        <v>Cash</v>
      </c>
      <c r="AC37" s="60">
        <f>$X$37</f>
        <v>51000</v>
      </c>
    </row>
    <row r="38" spans="1:31" s="44" customFormat="1" ht="21" customHeight="1">
      <c r="B38" s="43"/>
      <c r="C38" s="53"/>
      <c r="D38" s="43"/>
      <c r="E38" s="43"/>
      <c r="F38" s="43"/>
      <c r="G38" s="55"/>
      <c r="H38" s="43"/>
      <c r="K38" s="44" t="str">
        <f>IF(C38=U38,"Correct","Incorrect")</f>
        <v>Incorrect</v>
      </c>
      <c r="O38" s="44" t="str">
        <f>IF(G38=Y38,"Correct","Incorrect")</f>
        <v>Incorrect</v>
      </c>
      <c r="T38" s="43"/>
      <c r="U38" s="48" t="s">
        <v>17</v>
      </c>
      <c r="V38" s="43"/>
      <c r="W38" s="43"/>
      <c r="X38" s="43"/>
      <c r="Y38" s="46">
        <f>AD8</f>
        <v>59000</v>
      </c>
      <c r="Z38" s="43"/>
      <c r="AB38" s="59" t="str">
        <f>$U$52</f>
        <v>PP&amp;E - Tractor (New)</v>
      </c>
      <c r="AC38" s="63">
        <v>0</v>
      </c>
    </row>
    <row r="39" spans="1:31" ht="15.75" thickBot="1">
      <c r="B39" s="17"/>
      <c r="C39" s="17"/>
      <c r="D39" s="17"/>
      <c r="E39" s="17"/>
      <c r="F39" s="17"/>
      <c r="G39" s="17"/>
      <c r="H39" s="17"/>
      <c r="T39" s="17"/>
      <c r="U39" s="17"/>
      <c r="V39" s="17"/>
      <c r="W39" s="17"/>
      <c r="X39" s="17"/>
      <c r="Y39" s="17"/>
      <c r="Z39" s="17"/>
      <c r="AB39" s="26" t="str">
        <f>$U$13</f>
        <v>Depreciation Expense</v>
      </c>
      <c r="AC39" s="27">
        <v>0</v>
      </c>
    </row>
    <row r="40" spans="1:31" ht="26.25" customHeight="1" thickBot="1">
      <c r="B40" s="74" t="str">
        <f>T40</f>
        <v>The tractor was sold for $51,000 cash.  Note: Do not use the same account title more than once within this entry.</v>
      </c>
      <c r="C40" s="75"/>
      <c r="D40" s="75"/>
      <c r="E40" s="75"/>
      <c r="F40" s="75"/>
      <c r="G40" s="76"/>
      <c r="H40" s="23"/>
      <c r="T40" s="74" t="str">
        <f>CONCATENATE("The tractor was sold for ",TEXT(AG10,"$#,##0")," cash.  Note: Do not use the same account title more than once within this entry.")</f>
        <v>The tractor was sold for $51,000 cash.  Note: Do not use the same account title more than once within this entry.</v>
      </c>
      <c r="U40" s="75"/>
      <c r="V40" s="75"/>
      <c r="W40" s="75"/>
      <c r="X40" s="75"/>
      <c r="Y40" s="76"/>
      <c r="Z40" s="23"/>
      <c r="AB40" s="26" t="s">
        <v>17</v>
      </c>
      <c r="AC40" s="27">
        <v>0</v>
      </c>
    </row>
    <row r="41" spans="1:31">
      <c r="AB41" s="26" t="s">
        <v>20</v>
      </c>
      <c r="AC41" s="27">
        <v>0</v>
      </c>
    </row>
    <row r="42" spans="1:31" s="14" customFormat="1" ht="21.75" customHeight="1" thickBot="1">
      <c r="A42" s="1" t="s">
        <v>7</v>
      </c>
      <c r="B42" s="1"/>
      <c r="C42" s="1" t="s">
        <v>8</v>
      </c>
      <c r="D42" s="2"/>
      <c r="E42" s="3"/>
      <c r="F42" s="1" t="s">
        <v>9</v>
      </c>
      <c r="G42" s="1" t="s">
        <v>10</v>
      </c>
      <c r="H42" s="1"/>
      <c r="I42" s="7"/>
      <c r="J42" s="7"/>
      <c r="K42" s="7"/>
      <c r="L42" s="7"/>
      <c r="M42" s="7"/>
      <c r="N42" s="7"/>
      <c r="O42" s="7"/>
      <c r="P42" s="7"/>
      <c r="Q42" s="7"/>
      <c r="R42" s="7"/>
      <c r="S42" s="1" t="s">
        <v>7</v>
      </c>
      <c r="T42" s="1"/>
      <c r="U42" s="1" t="s">
        <v>8</v>
      </c>
      <c r="V42" s="1"/>
      <c r="W42" s="1"/>
      <c r="X42" s="1" t="s">
        <v>9</v>
      </c>
      <c r="Y42" s="1" t="s">
        <v>10</v>
      </c>
      <c r="Z42" s="1"/>
      <c r="AB42" s="28" t="s">
        <v>31</v>
      </c>
      <c r="AC42" s="29">
        <v>0</v>
      </c>
    </row>
    <row r="43" spans="1:31" s="44" customFormat="1" ht="21" customHeight="1">
      <c r="A43" s="42" t="s">
        <v>25</v>
      </c>
      <c r="B43" s="43"/>
      <c r="C43" s="56"/>
      <c r="D43" s="43"/>
      <c r="E43" s="43"/>
      <c r="F43" s="55"/>
      <c r="G43" s="43"/>
      <c r="H43" s="43"/>
      <c r="K43" s="44" t="str">
        <f>IF(C43="","Incorrect",IF(OR(C43=$U$43,C43=$U$44),"Correct","Incorrect"))</f>
        <v>Incorrect</v>
      </c>
      <c r="N43" s="44" t="str">
        <f>IF(F43="","Incorrect",IF(F43=Q43,"Correct","Incorrect"))</f>
        <v>Incorrect</v>
      </c>
      <c r="Q43" s="44" t="str">
        <f>IF(C43&lt;&gt;"",VLOOKUP(C43,$AB$43:$AC$49,2,FALSE),"N")</f>
        <v>N</v>
      </c>
      <c r="S43" s="42" t="s">
        <v>25</v>
      </c>
      <c r="T43" s="43"/>
      <c r="U43" s="43" t="s">
        <v>20</v>
      </c>
      <c r="V43" s="43"/>
      <c r="W43" s="43"/>
      <c r="X43" s="46">
        <f>Y14+Y20-X27</f>
        <v>2600</v>
      </c>
      <c r="Y43" s="43"/>
      <c r="Z43" s="43"/>
      <c r="AB43" s="64" t="str">
        <f>$U$43</f>
        <v>Accumulated Depreciation - Tractor</v>
      </c>
      <c r="AC43" s="65">
        <f>$X$43</f>
        <v>2600</v>
      </c>
    </row>
    <row r="44" spans="1:31" s="44" customFormat="1" ht="21" customHeight="1" thickBot="1">
      <c r="A44" s="42"/>
      <c r="B44" s="43"/>
      <c r="C44" s="56"/>
      <c r="D44" s="43"/>
      <c r="E44" s="43"/>
      <c r="F44" s="61"/>
      <c r="G44" s="43"/>
      <c r="H44" s="43"/>
      <c r="K44" s="44" t="str">
        <f>IF(C44="","Incorrect",IF(OR(C44=$U$43,C44=$U$44),"Correct","Incorrect"))</f>
        <v>Incorrect</v>
      </c>
      <c r="N44" s="44" t="str">
        <f>IF(F44="","Incorrect",IF(F44=Q44,"Correct","Incorrect"))</f>
        <v>Incorrect</v>
      </c>
      <c r="Q44" s="44" t="str">
        <f>IF(C44&lt;&gt;"",VLOOKUP(C44,$AB$43:$AC$49,2,FALSE),"N")</f>
        <v>N</v>
      </c>
      <c r="S44" s="42"/>
      <c r="T44" s="43"/>
      <c r="U44" s="43" t="s">
        <v>18</v>
      </c>
      <c r="V44" s="43"/>
      <c r="W44" s="43"/>
      <c r="X44" s="62">
        <f>AF10</f>
        <v>61400</v>
      </c>
      <c r="Y44" s="43"/>
      <c r="Z44" s="43"/>
      <c r="AB44" s="59" t="str">
        <f>$U$44</f>
        <v>Cash</v>
      </c>
      <c r="AC44" s="66">
        <f>$X$44</f>
        <v>61400</v>
      </c>
    </row>
    <row r="45" spans="1:31" s="44" customFormat="1" ht="21" customHeight="1">
      <c r="B45" s="43"/>
      <c r="C45" s="53"/>
      <c r="D45" s="43"/>
      <c r="E45" s="43"/>
      <c r="G45" s="55"/>
      <c r="H45" s="43"/>
      <c r="K45" s="44" t="str">
        <f>IF(C45="","Incorrect",IF(OR(C45=$U$45,C45=$U$46),"Correct","Incorrect"))</f>
        <v>Incorrect</v>
      </c>
      <c r="O45" s="44" t="str">
        <f>IF(G45="","Incorrect",IF(G45=Q45,"Correct","Incorrect"))</f>
        <v>Incorrect</v>
      </c>
      <c r="Q45" s="44" t="str">
        <f>IF(C45&lt;&gt;"",VLOOKUP(C45,$AD$45:$AE$51,2,FALSE),"N")</f>
        <v>N</v>
      </c>
      <c r="T45" s="43"/>
      <c r="U45" s="48" t="s">
        <v>31</v>
      </c>
      <c r="V45" s="43"/>
      <c r="W45" s="43"/>
      <c r="Y45" s="46">
        <f>X43+X44-Y46</f>
        <v>5000</v>
      </c>
      <c r="Z45" s="43"/>
      <c r="AB45" s="59" t="str">
        <f>$U$52</f>
        <v>PP&amp;E - Tractor (New)</v>
      </c>
      <c r="AC45" s="67">
        <v>0</v>
      </c>
      <c r="AD45" s="64" t="str">
        <f>U45</f>
        <v>Gain</v>
      </c>
      <c r="AE45" s="65">
        <f>Y45</f>
        <v>5000</v>
      </c>
    </row>
    <row r="46" spans="1:31" s="44" customFormat="1" ht="21" customHeight="1">
      <c r="B46" s="43"/>
      <c r="C46" s="53"/>
      <c r="D46" s="43"/>
      <c r="E46" s="43"/>
      <c r="F46" s="43"/>
      <c r="G46" s="55"/>
      <c r="H46" s="43"/>
      <c r="K46" s="44" t="str">
        <f>IF(C46="","Incorrect",IF(OR(C46=$U$45,C46=$U$46),"Correct","Incorrect"))</f>
        <v>Incorrect</v>
      </c>
      <c r="O46" s="44" t="str">
        <f>IF(G46="","Incorrect",IF(G46=Q46,"Correct","Incorrect"))</f>
        <v>Incorrect</v>
      </c>
      <c r="Q46" s="44" t="str">
        <f>IF(C46&lt;&gt;"",VLOOKUP(C46,$AD$45:$AE$51,2,FALSE),"N")</f>
        <v>N</v>
      </c>
      <c r="T46" s="43"/>
      <c r="U46" s="48" t="s">
        <v>17</v>
      </c>
      <c r="V46" s="43"/>
      <c r="W46" s="43"/>
      <c r="X46" s="43"/>
      <c r="Y46" s="46">
        <f>AD8</f>
        <v>59000</v>
      </c>
      <c r="Z46" s="43"/>
      <c r="AB46" s="59" t="str">
        <f>$U$13</f>
        <v>Depreciation Expense</v>
      </c>
      <c r="AC46" s="67">
        <v>0</v>
      </c>
      <c r="AD46" s="59" t="str">
        <f>U46</f>
        <v>PP&amp;E - Tractor</v>
      </c>
      <c r="AE46" s="60">
        <f>Y46</f>
        <v>59000</v>
      </c>
    </row>
    <row r="47" spans="1:31" ht="15.75" thickBot="1">
      <c r="B47" s="17"/>
      <c r="C47" s="17"/>
      <c r="D47" s="17"/>
      <c r="E47" s="17"/>
      <c r="F47" s="17"/>
      <c r="G47" s="17"/>
      <c r="H47" s="17"/>
      <c r="T47" s="17"/>
      <c r="U47" s="17"/>
      <c r="V47" s="17"/>
      <c r="W47" s="17"/>
      <c r="X47" s="17"/>
      <c r="Y47" s="17"/>
      <c r="Z47" s="17"/>
      <c r="AB47" s="26" t="str">
        <f>$U$36</f>
        <v>Loss</v>
      </c>
      <c r="AC47" s="11">
        <v>0</v>
      </c>
      <c r="AD47" s="26" t="str">
        <f>$U$52</f>
        <v>PP&amp;E - Tractor (New)</v>
      </c>
      <c r="AE47" s="27">
        <v>0</v>
      </c>
    </row>
    <row r="48" spans="1:31" ht="24" customHeight="1" thickBot="1">
      <c r="B48" s="74" t="str">
        <f>T48</f>
        <v>The tractor was sold for $61,400 cash.  Note: Do not use the same account title more than once within this entry.</v>
      </c>
      <c r="C48" s="75"/>
      <c r="D48" s="75"/>
      <c r="E48" s="75"/>
      <c r="F48" s="75"/>
      <c r="G48" s="76"/>
      <c r="H48" s="23"/>
      <c r="T48" s="74" t="str">
        <f>CONCATENATE("The tractor was sold for ",TEXT(AF10,"$#,##0")," cash.  Note: Do not use the same account title more than once within this entry.")</f>
        <v>The tractor was sold for $61,400 cash.  Note: Do not use the same account title more than once within this entry.</v>
      </c>
      <c r="U48" s="75"/>
      <c r="V48" s="75"/>
      <c r="W48" s="75"/>
      <c r="X48" s="75"/>
      <c r="Y48" s="76"/>
      <c r="Z48" s="23"/>
      <c r="AB48" s="26" t="str">
        <f>$U$7</f>
        <v>PP&amp;E - Tractor</v>
      </c>
      <c r="AC48" s="11">
        <v>0</v>
      </c>
      <c r="AD48" s="26" t="str">
        <f>$U$13</f>
        <v>Depreciation Expense</v>
      </c>
      <c r="AE48" s="27">
        <v>0</v>
      </c>
    </row>
    <row r="49" spans="1:31" ht="15.75" thickBot="1">
      <c r="AB49" s="30" t="str">
        <f>$U$45</f>
        <v>Gain</v>
      </c>
      <c r="AC49" s="31">
        <v>0</v>
      </c>
      <c r="AD49" s="26" t="str">
        <f>$U$36</f>
        <v>Loss</v>
      </c>
      <c r="AE49" s="27">
        <v>0</v>
      </c>
    </row>
    <row r="50" spans="1:31" s="14" customFormat="1" ht="21.75" customHeight="1" thickBot="1">
      <c r="A50" s="1" t="s">
        <v>7</v>
      </c>
      <c r="B50" s="1"/>
      <c r="C50" s="1" t="s">
        <v>8</v>
      </c>
      <c r="D50" s="2"/>
      <c r="E50" s="3"/>
      <c r="F50" s="1" t="s">
        <v>9</v>
      </c>
      <c r="G50" s="1" t="s">
        <v>10</v>
      </c>
      <c r="H50" s="1"/>
      <c r="I50" s="7"/>
      <c r="J50" s="7"/>
      <c r="K50" s="7"/>
      <c r="L50" s="7"/>
      <c r="M50" s="7"/>
      <c r="N50" s="7"/>
      <c r="O50" s="7"/>
      <c r="P50" s="7"/>
      <c r="Q50" s="7"/>
      <c r="R50" s="7"/>
      <c r="S50" s="1" t="s">
        <v>7</v>
      </c>
      <c r="T50" s="1"/>
      <c r="U50" s="1" t="s">
        <v>8</v>
      </c>
      <c r="V50" s="1"/>
      <c r="W50" s="1"/>
      <c r="X50" s="1" t="s">
        <v>9</v>
      </c>
      <c r="Y50" s="1" t="s">
        <v>10</v>
      </c>
      <c r="Z50" s="1"/>
      <c r="AD50" s="32" t="str">
        <f>$U$8</f>
        <v>Cash</v>
      </c>
      <c r="AE50" s="33">
        <v>0</v>
      </c>
    </row>
    <row r="51" spans="1:31" s="44" customFormat="1" ht="21" customHeight="1" thickBot="1">
      <c r="A51" s="42" t="s">
        <v>25</v>
      </c>
      <c r="B51" s="43"/>
      <c r="C51" s="56"/>
      <c r="D51" s="43"/>
      <c r="E51" s="43"/>
      <c r="F51" s="55"/>
      <c r="G51" s="43"/>
      <c r="H51" s="43"/>
      <c r="K51" s="44" t="str">
        <f>IF(C51="","Incorrect",IF(OR(C51=$U$51,C51=$U$52,C51=$U$53),"Correct","Incorrect"))</f>
        <v>Incorrect</v>
      </c>
      <c r="N51" s="44" t="str">
        <f>IF(F51="","Incorrect",IF(F51=Q51,"Correct","Incorrect"))</f>
        <v>Incorrect</v>
      </c>
      <c r="Q51" s="44" t="str">
        <f>IF(C51&lt;&gt;"",VLOOKUP(C51,$AB$51:$AC$57,2,FALSE),"N")</f>
        <v>N</v>
      </c>
      <c r="S51" s="42" t="s">
        <v>25</v>
      </c>
      <c r="T51" s="43"/>
      <c r="U51" s="43" t="s">
        <v>20</v>
      </c>
      <c r="V51" s="43"/>
      <c r="W51" s="43"/>
      <c r="X51" s="46">
        <f>Y14+Y20-X27</f>
        <v>2600</v>
      </c>
      <c r="Y51" s="43"/>
      <c r="Z51" s="43"/>
      <c r="AB51" s="64" t="str">
        <f>U51</f>
        <v>Accumulated Depreciation - Tractor</v>
      </c>
      <c r="AC51" s="65">
        <f>X51</f>
        <v>2600</v>
      </c>
      <c r="AD51" s="68" t="str">
        <f>$U$14</f>
        <v>Accumulated Depreciation - Tractor</v>
      </c>
      <c r="AE51" s="69">
        <v>0</v>
      </c>
    </row>
    <row r="52" spans="1:31" s="44" customFormat="1" ht="21" customHeight="1">
      <c r="A52" s="42"/>
      <c r="B52" s="43"/>
      <c r="C52" s="56"/>
      <c r="D52" s="43"/>
      <c r="E52" s="43"/>
      <c r="F52" s="61"/>
      <c r="G52" s="43"/>
      <c r="H52" s="43"/>
      <c r="K52" s="44" t="str">
        <f>IF(C52="","Incorrect",IF(OR(C52=$U$51,C52=$U$52,C52=$U$53),"Correct","Incorrect"))</f>
        <v>Incorrect</v>
      </c>
      <c r="N52" s="44" t="str">
        <f>IF(F52="","Incorrect",IF(F52=Q52,"Correct","Incorrect"))</f>
        <v>Incorrect</v>
      </c>
      <c r="Q52" s="44" t="str">
        <f>IF(C52&lt;&gt;"",VLOOKUP(C52,$AB$51:$AC$57,2,FALSE),"N")</f>
        <v>N</v>
      </c>
      <c r="S52" s="42"/>
      <c r="T52" s="43"/>
      <c r="U52" s="43" t="s">
        <v>35</v>
      </c>
      <c r="V52" s="43"/>
      <c r="W52" s="43"/>
      <c r="X52" s="62">
        <f>AD10</f>
        <v>63400</v>
      </c>
      <c r="Y52" s="43"/>
      <c r="Z52" s="43"/>
      <c r="AB52" s="59" t="str">
        <f>U52</f>
        <v>PP&amp;E - Tractor (New)</v>
      </c>
      <c r="AC52" s="66">
        <f>X52</f>
        <v>63400</v>
      </c>
    </row>
    <row r="53" spans="1:31" s="44" customFormat="1" ht="21" customHeight="1" thickBot="1">
      <c r="B53" s="43"/>
      <c r="C53" s="56"/>
      <c r="D53" s="43"/>
      <c r="E53" s="43"/>
      <c r="F53" s="70"/>
      <c r="G53" s="46"/>
      <c r="H53" s="43"/>
      <c r="K53" s="44" t="str">
        <f>IF(C53="","Incorrect",IF(OR(C53=$U$51,C53=$U$52,C53=$U$53),"Correct","Incorrect"))</f>
        <v>Incorrect</v>
      </c>
      <c r="N53" s="44" t="str">
        <f>IF(F53="","Incorrect",IF(F53=Q53,"Correct","Incorrect"))</f>
        <v>Incorrect</v>
      </c>
      <c r="Q53" s="44" t="str">
        <f>IF(C53&lt;&gt;"",VLOOKUP(C53,$AB$51:$AC$57,2,FALSE),"N")</f>
        <v>N</v>
      </c>
      <c r="T53" s="43"/>
      <c r="U53" s="43" t="s">
        <v>29</v>
      </c>
      <c r="V53" s="43"/>
      <c r="W53" s="43"/>
      <c r="X53" s="52">
        <f>Y55+Y54-X52-X51</f>
        <v>8000</v>
      </c>
      <c r="Y53" s="46"/>
      <c r="Z53" s="43"/>
      <c r="AB53" s="59" t="str">
        <f>U53</f>
        <v>Loss</v>
      </c>
      <c r="AC53" s="60">
        <f>X53</f>
        <v>8000</v>
      </c>
    </row>
    <row r="54" spans="1:31" s="44" customFormat="1" ht="21" customHeight="1">
      <c r="B54" s="43"/>
      <c r="C54" s="53"/>
      <c r="D54" s="43"/>
      <c r="E54" s="43"/>
      <c r="G54" s="55"/>
      <c r="H54" s="43"/>
      <c r="K54" s="44" t="str">
        <f>IF(C54="","Incorrect",IF(OR(C54=$U$54,C54=$U$55),"Correct","Incorrect"))</f>
        <v>Incorrect</v>
      </c>
      <c r="O54" s="44" t="str">
        <f>IF(G54="","Incorrect",IF(G54=Q54,"Correct","Incorrect"))</f>
        <v>Incorrect</v>
      </c>
      <c r="Q54" s="44" t="str">
        <f>IF(C54&lt;&gt;"",VLOOKUP(C54,$AD$54:$AE$60,2,FALSE),"N")</f>
        <v>N</v>
      </c>
      <c r="T54" s="43"/>
      <c r="U54" s="48" t="s">
        <v>18</v>
      </c>
      <c r="V54" s="43"/>
      <c r="W54" s="43"/>
      <c r="Y54" s="46">
        <f>AE10</f>
        <v>15000</v>
      </c>
      <c r="Z54" s="43"/>
      <c r="AB54" s="59" t="str">
        <f>$U$13</f>
        <v>Depreciation Expense</v>
      </c>
      <c r="AC54" s="67">
        <v>0</v>
      </c>
      <c r="AD54" s="64" t="str">
        <f>U54</f>
        <v>Cash</v>
      </c>
      <c r="AE54" s="65">
        <f>Y54</f>
        <v>15000</v>
      </c>
    </row>
    <row r="55" spans="1:31" s="44" customFormat="1" ht="21" customHeight="1">
      <c r="B55" s="43"/>
      <c r="C55" s="53"/>
      <c r="D55" s="43"/>
      <c r="E55" s="43"/>
      <c r="F55" s="43"/>
      <c r="G55" s="55"/>
      <c r="H55" s="43"/>
      <c r="K55" s="44" t="str">
        <f>IF(C55="","Incorrect",IF(OR(C55=$U$54,C55=$U$55),"Correct","Incorrect"))</f>
        <v>Incorrect</v>
      </c>
      <c r="O55" s="44" t="str">
        <f>IF(G55="","Incorrect",IF(G55=Q55,"Correct","Incorrect"))</f>
        <v>Incorrect</v>
      </c>
      <c r="Q55" s="44" t="str">
        <f>IF(C55&lt;&gt;"",VLOOKUP(C55,$AD$54:$AE$60,2,FALSE),"N")</f>
        <v>N</v>
      </c>
      <c r="T55" s="43"/>
      <c r="U55" s="48" t="s">
        <v>17</v>
      </c>
      <c r="V55" s="43"/>
      <c r="W55" s="43"/>
      <c r="X55" s="43"/>
      <c r="Y55" s="46">
        <f>AD8</f>
        <v>59000</v>
      </c>
      <c r="Z55" s="43"/>
      <c r="AB55" s="59" t="str">
        <f>$U$7</f>
        <v>PP&amp;E - Tractor</v>
      </c>
      <c r="AC55" s="67">
        <v>0</v>
      </c>
      <c r="AD55" s="59" t="str">
        <f>U55</f>
        <v>PP&amp;E - Tractor</v>
      </c>
      <c r="AE55" s="60">
        <f>Y55</f>
        <v>59000</v>
      </c>
    </row>
    <row r="56" spans="1:31" ht="15.75" thickBot="1">
      <c r="B56" s="17"/>
      <c r="C56" s="17"/>
      <c r="D56" s="17"/>
      <c r="E56" s="17"/>
      <c r="F56" s="17"/>
      <c r="G56" s="17"/>
      <c r="H56" s="17"/>
      <c r="T56" s="17"/>
      <c r="U56" s="17"/>
      <c r="V56" s="17"/>
      <c r="W56" s="17"/>
      <c r="X56" s="17"/>
      <c r="Y56" s="17"/>
      <c r="Z56" s="17"/>
      <c r="AB56" s="26" t="str">
        <f>$U$8</f>
        <v>Cash</v>
      </c>
      <c r="AC56" s="11">
        <v>0</v>
      </c>
      <c r="AD56" s="26" t="str">
        <f>$U$52</f>
        <v>PP&amp;E - Tractor (New)</v>
      </c>
      <c r="AE56" s="27">
        <v>0</v>
      </c>
    </row>
    <row r="57" spans="1:31" s="14" customFormat="1" ht="52.5" customHeight="1" thickBot="1">
      <c r="A57" s="35"/>
      <c r="B57" s="78" t="str">
        <f>T57</f>
        <v>The tractor and $15,000 was exchanged for the new tractor having a fair market value of $63,400.  Assume the transaction had commercial substance.  Note: Do not use the same account title more than once within this entry.</v>
      </c>
      <c r="C57" s="79"/>
      <c r="D57" s="79"/>
      <c r="E57" s="79"/>
      <c r="F57" s="79"/>
      <c r="G57" s="80"/>
      <c r="H57" s="36"/>
      <c r="I57" s="7"/>
      <c r="J57" s="7"/>
      <c r="K57" s="7"/>
      <c r="L57" s="7"/>
      <c r="M57" s="7"/>
      <c r="N57" s="7"/>
      <c r="O57" s="7"/>
      <c r="P57" s="7"/>
      <c r="Q57" s="7" t="s">
        <v>48</v>
      </c>
      <c r="R57" s="7"/>
      <c r="S57" s="35"/>
      <c r="T57" s="78" t="str">
        <f>CONCATENATE("The tractor and ",TEXT(AE10,"$#,##0")," was exchanged for the new tractor having a fair market value of ",TEXT(AD10,"$#,##0"),".  Assume the transaction had commercial substance.  Note: Do not use the same account title more than once within this entry.")</f>
        <v>The tractor and $15,000 was exchanged for the new tractor having a fair market value of $63,400.  Assume the transaction had commercial substance.  Note: Do not use the same account title more than once within this entry.</v>
      </c>
      <c r="U57" s="79"/>
      <c r="V57" s="79"/>
      <c r="W57" s="79"/>
      <c r="X57" s="79"/>
      <c r="Y57" s="80"/>
      <c r="Z57" s="36"/>
      <c r="AB57" s="37" t="str">
        <f>$U$45</f>
        <v>Gain</v>
      </c>
      <c r="AC57" s="38">
        <v>0</v>
      </c>
      <c r="AD57" s="32" t="str">
        <f>$U$13</f>
        <v>Depreciation Expense</v>
      </c>
      <c r="AE57" s="33">
        <v>0</v>
      </c>
    </row>
    <row r="58" spans="1:31" ht="33" customHeight="1">
      <c r="Q58" s="7" t="s">
        <v>49</v>
      </c>
      <c r="AD58" s="26" t="str">
        <f>$U$36</f>
        <v>Loss</v>
      </c>
      <c r="AE58" s="27">
        <v>0</v>
      </c>
    </row>
    <row r="59" spans="1:31" ht="39.75" customHeight="1">
      <c r="A59" s="71" t="s">
        <v>36</v>
      </c>
      <c r="B59" s="73" t="str">
        <f>T59</f>
        <v>Fill out the table below by matching the type of intangible with the appropriate definition and then determining whether the type of intangible has an indefinite or definite life</v>
      </c>
      <c r="C59" s="73"/>
      <c r="D59" s="73"/>
      <c r="E59" s="73"/>
      <c r="F59" s="73"/>
      <c r="G59" s="73"/>
      <c r="H59" s="73"/>
      <c r="S59" s="7" t="s">
        <v>36</v>
      </c>
      <c r="T59" s="73" t="s">
        <v>37</v>
      </c>
      <c r="U59" s="73"/>
      <c r="V59" s="73"/>
      <c r="W59" s="73"/>
      <c r="X59" s="73"/>
      <c r="Y59" s="73"/>
      <c r="Z59" s="73"/>
      <c r="AD59" s="26" t="str">
        <f>$U$14</f>
        <v>Accumulated Depreciation - Tractor</v>
      </c>
      <c r="AE59" s="27">
        <v>0</v>
      </c>
    </row>
    <row r="60" spans="1:31" ht="12.75" customHeight="1" thickBot="1">
      <c r="B60" s="39"/>
      <c r="C60" s="39"/>
      <c r="D60" s="39"/>
      <c r="E60" s="39"/>
      <c r="F60" s="39"/>
      <c r="G60" s="39"/>
      <c r="H60" s="39"/>
      <c r="T60" s="39"/>
      <c r="U60" s="39"/>
      <c r="V60" s="39"/>
      <c r="W60" s="39"/>
      <c r="X60" s="39"/>
      <c r="Y60" s="39"/>
      <c r="Z60" s="39"/>
      <c r="AD60" s="30" t="str">
        <f>$U$45</f>
        <v>Gain</v>
      </c>
      <c r="AE60" s="34">
        <v>0</v>
      </c>
    </row>
    <row r="61" spans="1:31" s="14" customFormat="1" ht="15.75" customHeight="1">
      <c r="B61" s="1"/>
      <c r="C61" s="1" t="s">
        <v>50</v>
      </c>
      <c r="D61" s="1" t="s">
        <v>52</v>
      </c>
      <c r="E61" s="3"/>
      <c r="F61" s="82" t="s">
        <v>51</v>
      </c>
      <c r="G61" s="83"/>
      <c r="H61" s="1"/>
      <c r="I61" s="7"/>
      <c r="J61" s="7"/>
      <c r="K61" s="7"/>
      <c r="L61" s="7"/>
      <c r="M61" s="7"/>
      <c r="N61" s="7"/>
      <c r="O61" s="7"/>
      <c r="P61" s="7"/>
      <c r="Q61" s="7"/>
      <c r="R61" s="7"/>
      <c r="T61" s="1"/>
      <c r="U61" s="1" t="s">
        <v>50</v>
      </c>
      <c r="V61" s="1" t="s">
        <v>52</v>
      </c>
      <c r="W61" s="2"/>
      <c r="X61" s="82" t="s">
        <v>51</v>
      </c>
      <c r="Y61" s="83"/>
      <c r="Z61" s="1"/>
    </row>
    <row r="62" spans="1:31" ht="63.75" customHeight="1">
      <c r="C62" s="44" t="s">
        <v>38</v>
      </c>
      <c r="D62" s="72"/>
      <c r="E62" s="44"/>
      <c r="F62" s="85"/>
      <c r="G62" s="85"/>
      <c r="H62" s="85"/>
      <c r="K62" s="7" t="str">
        <f>IF(D62=V62,"Correct","Incorrect")</f>
        <v>Incorrect</v>
      </c>
      <c r="M62" s="7" t="str">
        <f>IF(F62=X62,"Correct","Incorrect")</f>
        <v>Incorrect</v>
      </c>
      <c r="Q62" s="7" t="str">
        <f>$X$65</f>
        <v>a symbol, word, or words legally registered or established by use as representing a company or product.</v>
      </c>
      <c r="U62" s="7" t="s">
        <v>38</v>
      </c>
      <c r="V62" s="7" t="s">
        <v>48</v>
      </c>
      <c r="X62" s="84" t="s">
        <v>39</v>
      </c>
      <c r="Y62" s="84"/>
      <c r="Z62" s="84"/>
    </row>
    <row r="63" spans="1:31" ht="63.75" customHeight="1">
      <c r="C63" s="44" t="s">
        <v>40</v>
      </c>
      <c r="D63" s="72"/>
      <c r="E63" s="44"/>
      <c r="F63" s="81"/>
      <c r="G63" s="81"/>
      <c r="H63" s="81"/>
      <c r="K63" s="7" t="str">
        <f>IF(D63=V63,"Correct","Incorrect")</f>
        <v>Incorrect</v>
      </c>
      <c r="M63" s="7" t="str">
        <f>IF(F63=X63,"Correct","Incorrect")</f>
        <v>Incorrect</v>
      </c>
      <c r="Q63" s="7" t="str">
        <f>$X$66</f>
        <v>arises out of a business acquisition. It reflects the excess of the fair value of an acquired entity over the net of the amount assigned to identifiable assets acquired and liabilities assumed</v>
      </c>
      <c r="U63" s="7" t="s">
        <v>40</v>
      </c>
      <c r="V63" s="7" t="s">
        <v>48</v>
      </c>
      <c r="X63" s="86" t="s">
        <v>41</v>
      </c>
      <c r="Y63" s="86"/>
      <c r="Z63" s="86"/>
    </row>
    <row r="64" spans="1:31" ht="63.75" customHeight="1">
      <c r="C64" s="44" t="s">
        <v>42</v>
      </c>
      <c r="D64" s="72"/>
      <c r="E64" s="44"/>
      <c r="F64" s="81"/>
      <c r="G64" s="81"/>
      <c r="H64" s="81"/>
      <c r="K64" s="7" t="str">
        <f>IF(D64=V64,"Correct","Incorrect")</f>
        <v>Incorrect</v>
      </c>
      <c r="M64" s="7" t="str">
        <f>IF(F64=X64,"Correct","Incorrect")</f>
        <v>Incorrect</v>
      </c>
      <c r="Q64" s="7" t="str">
        <f>$X$62</f>
        <v>give their owners exclusive rights to use or manufacture a particular product</v>
      </c>
      <c r="U64" s="7" t="s">
        <v>42</v>
      </c>
      <c r="V64" s="7" t="s">
        <v>48</v>
      </c>
      <c r="X64" s="86" t="s">
        <v>43</v>
      </c>
      <c r="Y64" s="86"/>
      <c r="Z64" s="86"/>
    </row>
    <row r="65" spans="3:26" ht="63.75" customHeight="1">
      <c r="C65" s="44" t="s">
        <v>44</v>
      </c>
      <c r="D65" s="72"/>
      <c r="E65" s="44"/>
      <c r="F65" s="81"/>
      <c r="G65" s="81"/>
      <c r="H65" s="81"/>
      <c r="K65" s="7" t="str">
        <f>IF(D65=V65,"Correct","Incorrect")</f>
        <v>Incorrect</v>
      </c>
      <c r="M65" s="7" t="str">
        <f>IF(F65=X65,"Correct","Incorrect")</f>
        <v>Incorrect</v>
      </c>
      <c r="Q65" s="7" t="str">
        <f>$X$64</f>
        <v>give their owners the right to manufacture or sell certain products or perform certain services on an exclusive or semi-exclusive basis</v>
      </c>
      <c r="U65" s="7" t="s">
        <v>44</v>
      </c>
      <c r="V65" s="7" t="s">
        <v>49</v>
      </c>
      <c r="X65" s="86" t="s">
        <v>47</v>
      </c>
      <c r="Y65" s="86"/>
      <c r="Z65" s="86"/>
    </row>
    <row r="66" spans="3:26" ht="72.75" customHeight="1">
      <c r="C66" s="44" t="s">
        <v>45</v>
      </c>
      <c r="D66" s="72"/>
      <c r="E66" s="44"/>
      <c r="F66" s="81"/>
      <c r="G66" s="81"/>
      <c r="H66" s="81"/>
      <c r="K66" s="7" t="str">
        <f>IF(D66=V66,"Correct","Incorrect")</f>
        <v>Incorrect</v>
      </c>
      <c r="M66" s="7" t="str">
        <f>IF(F66=X66,"Correct","Incorrect")</f>
        <v>Incorrect</v>
      </c>
      <c r="Q66" s="7" t="str">
        <f>$X$63</f>
        <v>provide their owners with the exclusive right to produce or sell an artistic or published work</v>
      </c>
      <c r="U66" s="7" t="s">
        <v>45</v>
      </c>
      <c r="V66" s="7" t="s">
        <v>49</v>
      </c>
      <c r="X66" s="86" t="s">
        <v>46</v>
      </c>
      <c r="Y66" s="86"/>
      <c r="Z66" s="86"/>
    </row>
    <row r="67" spans="3:26"/>
    <row r="68" spans="3:26"/>
    <row r="69" spans="3:26" hidden="1">
      <c r="N69" s="7" t="s">
        <v>53</v>
      </c>
      <c r="O69" s="40">
        <f>COUNTIF(K7:O66,"Correct")</f>
        <v>0</v>
      </c>
    </row>
    <row r="70" spans="3:26" hidden="1">
      <c r="N70" s="7" t="s">
        <v>54</v>
      </c>
      <c r="O70" s="40">
        <f>COUNTIF(K7:O66,"Incorrect")</f>
        <v>52</v>
      </c>
    </row>
    <row r="71" spans="3:26" hidden="1"/>
    <row r="72" spans="3:26" hidden="1"/>
    <row r="73" spans="3:26" hidden="1"/>
    <row r="74" spans="3:26" hidden="1"/>
    <row r="75" spans="3:26" hidden="1"/>
    <row r="76" spans="3:26" hidden="1"/>
    <row r="77" spans="3:26" hidden="1"/>
    <row r="78" spans="3:26" hidden="1"/>
    <row r="79" spans="3:26" hidden="1"/>
    <row r="80" spans="3:26" hidden="1"/>
  </sheetData>
  <sheetProtection algorithmName="SHA-512" hashValue="+vHpXjBtZgwGChPAeWquaeNEeQ+fYN+/UZbXvxB2D+QNa2nTxIPsKVQy0UP2FCvP0cIcZv1HYvy8Qu+SQGLlhg==" saltValue="jCxPKHa2wXHd7/TZeRWV8A==" spinCount="100000" sheet="1" objects="1" scenarios="1"/>
  <sortState xmlns:xlrd2="http://schemas.microsoft.com/office/spreadsheetml/2017/richdata2" ref="P15:Q25">
    <sortCondition ref="P15"/>
  </sortState>
  <mergeCells count="36">
    <mergeCell ref="X64:Z64"/>
    <mergeCell ref="X65:Z65"/>
    <mergeCell ref="X66:Z66"/>
    <mergeCell ref="B57:G57"/>
    <mergeCell ref="AD1:AH4"/>
    <mergeCell ref="A2:H2"/>
    <mergeCell ref="B30:G30"/>
    <mergeCell ref="F64:H64"/>
    <mergeCell ref="F65:H65"/>
    <mergeCell ref="F66:H66"/>
    <mergeCell ref="B4:H4"/>
    <mergeCell ref="B10:G10"/>
    <mergeCell ref="B16:G16"/>
    <mergeCell ref="B22:G22"/>
    <mergeCell ref="B24:H24"/>
    <mergeCell ref="T40:Y40"/>
    <mergeCell ref="T57:Y57"/>
    <mergeCell ref="T59:Z59"/>
    <mergeCell ref="F63:H63"/>
    <mergeCell ref="T10:Y10"/>
    <mergeCell ref="X61:Y61"/>
    <mergeCell ref="X62:Z62"/>
    <mergeCell ref="B32:H32"/>
    <mergeCell ref="B40:G40"/>
    <mergeCell ref="B48:G48"/>
    <mergeCell ref="B59:H59"/>
    <mergeCell ref="F61:G61"/>
    <mergeCell ref="F62:H62"/>
    <mergeCell ref="T32:Z32"/>
    <mergeCell ref="T48:Y48"/>
    <mergeCell ref="X63:Z63"/>
    <mergeCell ref="T4:Z4"/>
    <mergeCell ref="T16:Y16"/>
    <mergeCell ref="T22:Y22"/>
    <mergeCell ref="T24:Z24"/>
    <mergeCell ref="T30:Y30"/>
  </mergeCells>
  <conditionalFormatting sqref="C7">
    <cfRule type="cellIs" dxfId="53" priority="55" stopIfTrue="1" operator="notEqual">
      <formula>$U$7</formula>
    </cfRule>
  </conditionalFormatting>
  <conditionalFormatting sqref="C8">
    <cfRule type="cellIs" dxfId="52" priority="54" stopIfTrue="1" operator="notEqual">
      <formula>$U$8</formula>
    </cfRule>
  </conditionalFormatting>
  <conditionalFormatting sqref="F7">
    <cfRule type="cellIs" dxfId="51" priority="53" stopIfTrue="1" operator="notEqual">
      <formula>$X$7</formula>
    </cfRule>
  </conditionalFormatting>
  <conditionalFormatting sqref="G8">
    <cfRule type="cellIs" dxfId="50" priority="52" stopIfTrue="1" operator="notEqual">
      <formula>$Y$8</formula>
    </cfRule>
  </conditionalFormatting>
  <conditionalFormatting sqref="C13">
    <cfRule type="cellIs" dxfId="49" priority="51" stopIfTrue="1" operator="notEqual">
      <formula>$U$13</formula>
    </cfRule>
  </conditionalFormatting>
  <conditionalFormatting sqref="C14">
    <cfRule type="cellIs" dxfId="48" priority="50" stopIfTrue="1" operator="notEqual">
      <formula>$U$14</formula>
    </cfRule>
  </conditionalFormatting>
  <conditionalFormatting sqref="F13">
    <cfRule type="cellIs" dxfId="47" priority="49" stopIfTrue="1" operator="notEqual">
      <formula>$X$13</formula>
    </cfRule>
  </conditionalFormatting>
  <conditionalFormatting sqref="G14">
    <cfRule type="cellIs" dxfId="46" priority="48" stopIfTrue="1" operator="notEqual">
      <formula>$Y$14</formula>
    </cfRule>
  </conditionalFormatting>
  <conditionalFormatting sqref="C19">
    <cfRule type="cellIs" dxfId="45" priority="47" stopIfTrue="1" operator="notEqual">
      <formula>$U$19</formula>
    </cfRule>
  </conditionalFormatting>
  <conditionalFormatting sqref="C20">
    <cfRule type="cellIs" dxfId="44" priority="46" stopIfTrue="1" operator="notEqual">
      <formula>$U$20</formula>
    </cfRule>
  </conditionalFormatting>
  <conditionalFormatting sqref="F19">
    <cfRule type="cellIs" dxfId="43" priority="45" stopIfTrue="1" operator="notEqual">
      <formula>$X$19</formula>
    </cfRule>
  </conditionalFormatting>
  <conditionalFormatting sqref="G20">
    <cfRule type="cellIs" dxfId="42" priority="44" stopIfTrue="1" operator="notEqual">
      <formula>$Y$20</formula>
    </cfRule>
  </conditionalFormatting>
  <conditionalFormatting sqref="C27">
    <cfRule type="cellIs" dxfId="41" priority="43" stopIfTrue="1" operator="notEqual">
      <formula>$U$27</formula>
    </cfRule>
  </conditionalFormatting>
  <conditionalFormatting sqref="C28">
    <cfRule type="cellIs" dxfId="40" priority="42" stopIfTrue="1" operator="notEqual">
      <formula>$U$28</formula>
    </cfRule>
  </conditionalFormatting>
  <conditionalFormatting sqref="F27">
    <cfRule type="cellIs" dxfId="39" priority="41" stopIfTrue="1" operator="notEqual">
      <formula>$X$27</formula>
    </cfRule>
  </conditionalFormatting>
  <conditionalFormatting sqref="G28">
    <cfRule type="cellIs" dxfId="38" priority="40" stopIfTrue="1" operator="notEqual">
      <formula>$Y$28</formula>
    </cfRule>
  </conditionalFormatting>
  <conditionalFormatting sqref="C35">
    <cfRule type="expression" dxfId="37" priority="39" stopIfTrue="1">
      <formula>NOT(OR(C35=U35,C35=U36,C35=U37))</formula>
    </cfRule>
  </conditionalFormatting>
  <conditionalFormatting sqref="C36">
    <cfRule type="expression" dxfId="36" priority="38" stopIfTrue="1">
      <formula>NOT(OR(C36=U35,C36=U36,C36=U37))</formula>
    </cfRule>
  </conditionalFormatting>
  <conditionalFormatting sqref="C37">
    <cfRule type="expression" dxfId="35" priority="37" stopIfTrue="1">
      <formula>NOT(OR(C37=U35,C37=U36,C37=U37))</formula>
    </cfRule>
  </conditionalFormatting>
  <conditionalFormatting sqref="C38">
    <cfRule type="cellIs" dxfId="34" priority="36" stopIfTrue="1" operator="notEqual">
      <formula>$U$38</formula>
    </cfRule>
  </conditionalFormatting>
  <conditionalFormatting sqref="F35">
    <cfRule type="expression" dxfId="33" priority="35" stopIfTrue="1">
      <formula>OR(Q35="N", NOT(F35=Q35))</formula>
    </cfRule>
  </conditionalFormatting>
  <conditionalFormatting sqref="F36">
    <cfRule type="expression" dxfId="32" priority="34" stopIfTrue="1">
      <formula>OR(Q36="N", NOT(F36=Q36))</formula>
    </cfRule>
  </conditionalFormatting>
  <conditionalFormatting sqref="F37">
    <cfRule type="expression" dxfId="31" priority="33" stopIfTrue="1">
      <formula>OR(Q37="N", NOT(F37=Q37))</formula>
    </cfRule>
  </conditionalFormatting>
  <conditionalFormatting sqref="G38">
    <cfRule type="cellIs" dxfId="30" priority="32" stopIfTrue="1" operator="notEqual">
      <formula>$Y$38</formula>
    </cfRule>
  </conditionalFormatting>
  <conditionalFormatting sqref="C43">
    <cfRule type="expression" dxfId="29" priority="31" stopIfTrue="1">
      <formula>NOT(OR(C43=$U$43,C43=$U$44))</formula>
    </cfRule>
  </conditionalFormatting>
  <conditionalFormatting sqref="C44">
    <cfRule type="expression" dxfId="28" priority="30" stopIfTrue="1">
      <formula>NOT(OR(C44=$U$43,C44=$U$44))</formula>
    </cfRule>
  </conditionalFormatting>
  <conditionalFormatting sqref="C45">
    <cfRule type="expression" dxfId="27" priority="29" stopIfTrue="1">
      <formula>NOT(OR(C45=$U$45,C45=$U$46))</formula>
    </cfRule>
  </conditionalFormatting>
  <conditionalFormatting sqref="C46">
    <cfRule type="expression" dxfId="26" priority="28" stopIfTrue="1">
      <formula>NOT(OR(C46=$U$45,C46=$U$46))</formula>
    </cfRule>
  </conditionalFormatting>
  <conditionalFormatting sqref="F43">
    <cfRule type="expression" dxfId="25" priority="27" stopIfTrue="1">
      <formula>OR(Q43="N", NOT(F43=Q43))</formula>
    </cfRule>
  </conditionalFormatting>
  <conditionalFormatting sqref="F44">
    <cfRule type="expression" dxfId="24" priority="26" stopIfTrue="1">
      <formula>OR(Q44="N", NOT(F44=Q44))</formula>
    </cfRule>
  </conditionalFormatting>
  <conditionalFormatting sqref="G45">
    <cfRule type="expression" dxfId="23" priority="25" stopIfTrue="1">
      <formula>OR(Q45="N", NOT(G45=Q45))</formula>
    </cfRule>
  </conditionalFormatting>
  <conditionalFormatting sqref="G46">
    <cfRule type="expression" dxfId="22" priority="24" stopIfTrue="1">
      <formula>OR(Q46="N", NOT(G46=Q46))</formula>
    </cfRule>
  </conditionalFormatting>
  <conditionalFormatting sqref="C51">
    <cfRule type="expression" dxfId="21" priority="23" stopIfTrue="1">
      <formula>NOT(OR(C51=$U$51,C51=$U$52,C51=$U$53))</formula>
    </cfRule>
  </conditionalFormatting>
  <conditionalFormatting sqref="C52">
    <cfRule type="expression" dxfId="20" priority="22" stopIfTrue="1">
      <formula>NOT(OR(C52=$U$51,C52=$U$52,C52=$U$53))</formula>
    </cfRule>
  </conditionalFormatting>
  <conditionalFormatting sqref="C53">
    <cfRule type="expression" dxfId="19" priority="21" stopIfTrue="1">
      <formula>NOT(OR(C53=$U$51,C53=$U$52,C53=$U$53))</formula>
    </cfRule>
  </conditionalFormatting>
  <conditionalFormatting sqref="C54">
    <cfRule type="expression" dxfId="18" priority="20" stopIfTrue="1">
      <formula>NOT(OR(C54=$U$54,C54=$U$55))</formula>
    </cfRule>
  </conditionalFormatting>
  <conditionalFormatting sqref="C55">
    <cfRule type="expression" dxfId="17" priority="19" stopIfTrue="1">
      <formula>NOT(OR(C55=$U$54,C55=$U$55))</formula>
    </cfRule>
  </conditionalFormatting>
  <conditionalFormatting sqref="F51">
    <cfRule type="expression" dxfId="16" priority="18" stopIfTrue="1">
      <formula>OR(Q51="N", NOT(F51=Q51))</formula>
    </cfRule>
  </conditionalFormatting>
  <conditionalFormatting sqref="F52">
    <cfRule type="expression" dxfId="15" priority="17" stopIfTrue="1">
      <formula>OR(Q52="N", NOT(F52=Q52))</formula>
    </cfRule>
  </conditionalFormatting>
  <conditionalFormatting sqref="F53">
    <cfRule type="expression" dxfId="14" priority="16" stopIfTrue="1">
      <formula>OR(Q53="N", NOT(F53=Q53))</formula>
    </cfRule>
  </conditionalFormatting>
  <conditionalFormatting sqref="G54">
    <cfRule type="expression" dxfId="13" priority="15" stopIfTrue="1">
      <formula>OR(Q54="N", NOT(G54=Q54))</formula>
    </cfRule>
  </conditionalFormatting>
  <conditionalFormatting sqref="G55">
    <cfRule type="expression" dxfId="12" priority="14" stopIfTrue="1">
      <formula>OR(Q55="N", NOT(G55=Q55))</formula>
    </cfRule>
  </conditionalFormatting>
  <conditionalFormatting sqref="D65">
    <cfRule type="cellIs" dxfId="11" priority="13" stopIfTrue="1" operator="notEqual">
      <formula>$Q$58</formula>
    </cfRule>
  </conditionalFormatting>
  <conditionalFormatting sqref="D66">
    <cfRule type="cellIs" dxfId="10" priority="12" stopIfTrue="1" operator="notEqual">
      <formula>$Q$58</formula>
    </cfRule>
  </conditionalFormatting>
  <conditionalFormatting sqref="F62:H62">
    <cfRule type="cellIs" dxfId="9" priority="11" stopIfTrue="1" operator="notEqual">
      <formula>$X$62</formula>
    </cfRule>
  </conditionalFormatting>
  <conditionalFormatting sqref="F63:H63">
    <cfRule type="cellIs" dxfId="8" priority="10" stopIfTrue="1" operator="notEqual">
      <formula>$X$63</formula>
    </cfRule>
  </conditionalFormatting>
  <conditionalFormatting sqref="F64:H64">
    <cfRule type="cellIs" dxfId="7" priority="9" stopIfTrue="1" operator="notEqual">
      <formula>$X$64</formula>
    </cfRule>
  </conditionalFormatting>
  <conditionalFormatting sqref="F65:H65">
    <cfRule type="cellIs" dxfId="6" priority="8" stopIfTrue="1" operator="notEqual">
      <formula>$X$65</formula>
    </cfRule>
  </conditionalFormatting>
  <conditionalFormatting sqref="F66:H66">
    <cfRule type="cellIs" dxfId="5" priority="7" stopIfTrue="1" operator="notEqual">
      <formula>$X$66</formula>
    </cfRule>
  </conditionalFormatting>
  <conditionalFormatting sqref="D62">
    <cfRule type="cellIs" dxfId="2" priority="5" stopIfTrue="1" operator="notEqual">
      <formula>$Q$57</formula>
    </cfRule>
  </conditionalFormatting>
  <conditionalFormatting sqref="D63">
    <cfRule type="cellIs" dxfId="1" priority="2" stopIfTrue="1" operator="notEqual">
      <formula>$Q$57</formula>
    </cfRule>
  </conditionalFormatting>
  <conditionalFormatting sqref="D64">
    <cfRule type="cellIs" dxfId="0" priority="1" stopIfTrue="1" operator="notEqual">
      <formula>$Q$57</formula>
    </cfRule>
  </conditionalFormatting>
  <dataValidations count="5">
    <dataValidation type="list" showInputMessage="1" showErrorMessage="1" sqref="C7:C8 C13:C14 C19:C20 C27:C28 C35:C38 C43:C46 C51:C55" xr:uid="{00000000-0002-0000-0100-000000000000}">
      <formula1>Accounts</formula1>
    </dataValidation>
    <dataValidation type="list" showInputMessage="1" showErrorMessage="1" sqref="F7 G8 F13 G14 F19 G20 F27 G28 F35:F37 G38 F43:F44 G45:G46 F51:F53 G54:G55" xr:uid="{00000000-0002-0000-0100-000001000000}">
      <formula1>Values</formula1>
    </dataValidation>
    <dataValidation type="list" showInputMessage="1" showErrorMessage="1" sqref="D62:D66" xr:uid="{00000000-0002-0000-0100-000002000000}">
      <formula1>LIFE</formula1>
    </dataValidation>
    <dataValidation type="list" showInputMessage="1" showErrorMessage="1" sqref="F62:H66" xr:uid="{00000000-0002-0000-0100-000003000000}">
      <formula1>MC</formula1>
    </dataValidation>
    <dataValidation showInputMessage="1" showErrorMessage="1" sqref="E62:E66" xr:uid="{00000000-0002-0000-0100-000004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Identification</vt:lpstr>
      <vt:lpstr>Problem</vt:lpstr>
      <vt:lpstr>Accounts</vt:lpstr>
      <vt:lpstr>LIFE</vt:lpstr>
      <vt:lpstr>MC</vt:lpstr>
      <vt:lpstr>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Larry Walther</cp:lastModifiedBy>
  <dcterms:created xsi:type="dcterms:W3CDTF">2017-07-03T16:44:48Z</dcterms:created>
  <dcterms:modified xsi:type="dcterms:W3CDTF">2020-07-27T19:43:09Z</dcterms:modified>
</cp:coreProperties>
</file>