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rry\Desktop\"/>
    </mc:Choice>
  </mc:AlternateContent>
  <xr:revisionPtr revIDLastSave="0" documentId="13_ncr:1_{C0EC19FC-9D69-4AB1-B31F-6B2497F79A81}" xr6:coauthVersionLast="45" xr6:coauthVersionMax="45" xr10:uidLastSave="{00000000-0000-0000-0000-000000000000}"/>
  <workbookProtection workbookAlgorithmName="SHA-512" workbookHashValue="PbdiPybb5jhYMpwOoH0KGsdRN6s6QDulAiGBklGCVayA5EQ/FD+jQjalxAel8xIICchMgXbki59nrUc/ApQbtQ==" workbookSaltValue="KpsmZcvJpDN+6qKDwSEbgw==" workbookSpinCount="100000" lockStructure="1"/>
  <bookViews>
    <workbookView xWindow="-120" yWindow="-120" windowWidth="29040" windowHeight="15840" xr2:uid="{00000000-000D-0000-FFFF-FFFF00000000}"/>
  </bookViews>
  <sheets>
    <sheet name="Identification" sheetId="20" r:id="rId1"/>
    <sheet name="Problem" sheetId="1" r:id="rId2"/>
  </sheets>
  <definedNames>
    <definedName name="accounts">Problem!$P$79:$P$80</definedName>
  </definedNames>
  <calcPr calcId="181029"/>
</workbook>
</file>

<file path=xl/calcChain.xml><?xml version="1.0" encoding="utf-8"?>
<calcChain xmlns="http://schemas.openxmlformats.org/spreadsheetml/2006/main">
  <c r="F75" i="1" l="1"/>
  <c r="B73" i="1"/>
  <c r="B69" i="1"/>
  <c r="B67" i="1"/>
  <c r="CE64" i="1"/>
  <c r="CF64" i="1" s="1"/>
  <c r="CE61" i="1"/>
  <c r="CF61" i="1" s="1"/>
  <c r="CE56" i="1"/>
  <c r="CF56" i="1" s="1"/>
  <c r="CE55" i="1"/>
  <c r="CF55" i="1" s="1"/>
  <c r="CE54" i="1"/>
  <c r="CF54" i="1" s="1"/>
  <c r="C54" i="1"/>
  <c r="C55" i="1" s="1"/>
  <c r="CE53" i="1"/>
  <c r="CF53" i="1" s="1"/>
  <c r="CE52" i="1"/>
  <c r="CF52" i="1" s="1"/>
  <c r="CE50" i="1"/>
  <c r="CF50" i="1" s="1"/>
  <c r="CE49" i="1"/>
  <c r="CF49" i="1" s="1"/>
  <c r="CE48" i="1"/>
  <c r="CF48" i="1" s="1"/>
  <c r="C48" i="1"/>
  <c r="C49" i="1" s="1"/>
  <c r="CE47" i="1"/>
  <c r="CF47" i="1" s="1"/>
  <c r="CE46" i="1"/>
  <c r="CF46" i="1" s="1"/>
  <c r="CF60" i="1" s="1"/>
  <c r="CE40" i="1"/>
  <c r="CF40" i="1" s="1"/>
  <c r="C40" i="1"/>
  <c r="CE41" i="1"/>
  <c r="CF41" i="1" s="1"/>
  <c r="C41" i="1"/>
  <c r="CE39" i="1"/>
  <c r="CF39" i="1" s="1"/>
  <c r="C39" i="1"/>
  <c r="CE42" i="1"/>
  <c r="CF42" i="1" s="1"/>
  <c r="C42" i="1"/>
  <c r="CE44" i="1"/>
  <c r="CF44" i="1" s="1"/>
  <c r="CE43" i="1"/>
  <c r="CF43" i="1" s="1"/>
  <c r="CE38" i="1"/>
  <c r="CF38" i="1" s="1"/>
  <c r="C38" i="1"/>
  <c r="C43" i="1" s="1"/>
  <c r="CE37" i="1"/>
  <c r="CF37" i="1" s="1"/>
  <c r="CE36" i="1"/>
  <c r="CF36" i="1" s="1"/>
  <c r="CF78" i="1" s="1"/>
  <c r="B17" i="1"/>
  <c r="B18" i="1" s="1"/>
  <c r="J19" i="1" l="1"/>
  <c r="J18" i="1"/>
  <c r="B42" i="1" s="1"/>
  <c r="J17" i="1"/>
  <c r="B41" i="1" s="1"/>
  <c r="J16" i="1"/>
  <c r="J15" i="1"/>
  <c r="J20" i="1"/>
  <c r="J27" i="1"/>
  <c r="J10" i="1"/>
  <c r="J11" i="1"/>
  <c r="J12" i="1"/>
  <c r="J13" i="1"/>
  <c r="J14" i="1"/>
  <c r="J21" i="1"/>
  <c r="J22" i="1"/>
  <c r="J23" i="1"/>
  <c r="J24" i="1"/>
  <c r="J25" i="1"/>
  <c r="J26" i="1"/>
  <c r="J9" i="1"/>
  <c r="B54" i="1" l="1"/>
  <c r="B55" i="1"/>
  <c r="B43" i="1"/>
  <c r="F43" i="1"/>
  <c r="B32" i="1"/>
  <c r="B33" i="1"/>
  <c r="J28" i="1"/>
  <c r="A2" i="1" l="1"/>
  <c r="A6" i="1"/>
  <c r="A62" i="1" s="1"/>
  <c r="CE8" i="1"/>
  <c r="CF8" i="1" s="1"/>
  <c r="CY2" i="1" l="1"/>
  <c r="DA2" i="1" s="1"/>
  <c r="B8" i="20" l="1"/>
  <c r="B9" i="20" s="1"/>
  <c r="L10" i="1" s="1"/>
  <c r="B10" i="20"/>
  <c r="B11" i="20" s="1"/>
  <c r="B13" i="20"/>
  <c r="B14" i="20" s="1"/>
  <c r="B16" i="20"/>
  <c r="B17" i="20" s="1"/>
  <c r="B19" i="20"/>
  <c r="B20" i="20" s="1"/>
  <c r="B11" i="1" l="1"/>
  <c r="B21" i="20"/>
  <c r="F71" i="20"/>
  <c r="B18" i="20"/>
  <c r="L13" i="1" s="1"/>
  <c r="B23" i="1" s="1"/>
  <c r="E71" i="20"/>
  <c r="B15" i="20"/>
  <c r="L12" i="1" s="1"/>
  <c r="B13" i="1" s="1"/>
  <c r="G71" i="20"/>
  <c r="B12" i="20"/>
  <c r="L11" i="1" s="1"/>
  <c r="B15" i="1" s="1"/>
  <c r="B16" i="1" l="1"/>
  <c r="B40" i="1" s="1"/>
  <c r="B39" i="1"/>
  <c r="L14" i="1"/>
  <c r="D9" i="1" s="1"/>
  <c r="D65" i="1" s="1"/>
  <c r="B23" i="20"/>
  <c r="C58" i="20" s="1"/>
  <c r="F72" i="20"/>
  <c r="G72" i="20"/>
  <c r="E72" i="20"/>
  <c r="F24" i="1" l="1"/>
  <c r="F74" i="1" s="1"/>
  <c r="C31" i="20"/>
  <c r="C52" i="20"/>
  <c r="C41" i="20"/>
  <c r="C39" i="20"/>
  <c r="C67" i="20"/>
  <c r="C37" i="20"/>
  <c r="C42" i="20"/>
  <c r="C32" i="20"/>
  <c r="C62" i="20"/>
  <c r="C36" i="20"/>
  <c r="C38" i="20"/>
  <c r="C68" i="20"/>
  <c r="C59" i="20"/>
  <c r="C69" i="20"/>
  <c r="C60" i="20"/>
  <c r="C48" i="20"/>
  <c r="C49" i="20"/>
  <c r="C29" i="20"/>
  <c r="C40" i="20"/>
  <c r="C57" i="20"/>
  <c r="C26" i="20"/>
  <c r="C35" i="20"/>
  <c r="C53" i="20"/>
  <c r="C70" i="20"/>
  <c r="C27" i="20"/>
  <c r="D71" i="20"/>
  <c r="D72" i="20" s="1"/>
  <c r="C51" i="20"/>
  <c r="C43" i="20"/>
  <c r="C30" i="20"/>
  <c r="C55" i="20"/>
  <c r="C63" i="20"/>
  <c r="C44" i="20"/>
  <c r="C56" i="20"/>
  <c r="C45" i="20"/>
  <c r="C28" i="20"/>
  <c r="C54" i="20"/>
  <c r="C61" i="20"/>
  <c r="C34" i="20"/>
  <c r="C66" i="20"/>
  <c r="C47" i="20"/>
  <c r="C46" i="20"/>
  <c r="C64" i="20"/>
  <c r="C33" i="20"/>
  <c r="C65" i="20"/>
  <c r="C50" i="20"/>
  <c r="D14" i="1" l="1"/>
  <c r="D70" i="1" s="1"/>
  <c r="D11" i="1"/>
  <c r="D67" i="1" s="1"/>
  <c r="D10" i="1"/>
  <c r="D66" i="1" s="1"/>
  <c r="D20" i="1"/>
  <c r="D54" i="1" s="1"/>
  <c r="C71" i="20"/>
  <c r="H71" i="20" s="1"/>
  <c r="C72" i="20"/>
  <c r="D12" i="1" l="1"/>
  <c r="D16" i="1"/>
  <c r="F22" i="1"/>
  <c r="F72" i="1" s="1"/>
  <c r="H72" i="20"/>
  <c r="C73" i="20"/>
  <c r="C74" i="20" s="1"/>
  <c r="D13" i="1" l="1"/>
  <c r="D68" i="1"/>
  <c r="D17" i="1"/>
  <c r="F41" i="1" s="1"/>
  <c r="F40" i="1"/>
  <c r="CZ2" i="1"/>
  <c r="CW2" i="1" s="1"/>
  <c r="BZ2" i="1"/>
  <c r="BX2" i="1"/>
  <c r="G74" i="20"/>
  <c r="D74" i="20"/>
  <c r="F74" i="20"/>
  <c r="H74" i="20"/>
  <c r="E74" i="20"/>
  <c r="G73" i="20"/>
  <c r="H73" i="20"/>
  <c r="D73" i="20"/>
  <c r="E73" i="20"/>
  <c r="F73" i="20"/>
  <c r="D15" i="1" l="1"/>
  <c r="D69" i="1"/>
  <c r="D77" i="1" s="1"/>
  <c r="CE5" i="1"/>
  <c r="CF5" i="1" s="1"/>
  <c r="DE2" i="1"/>
  <c r="BY2" i="1"/>
  <c r="CA2" i="1" s="1"/>
  <c r="CE30" i="1"/>
  <c r="CF30" i="1" s="1"/>
  <c r="F39" i="1" l="1"/>
  <c r="F27" i="1"/>
  <c r="D32" i="1" s="1"/>
  <c r="F33" i="1" s="1"/>
  <c r="F21" i="1"/>
  <c r="F71" i="1" s="1"/>
  <c r="CE31" i="1"/>
  <c r="CF31" i="1" s="1"/>
  <c r="CE32" i="1" l="1"/>
  <c r="CF32" i="1" s="1"/>
  <c r="C32" i="1" l="1"/>
  <c r="C33" i="1" s="1"/>
  <c r="CE34" i="1"/>
  <c r="CF34" i="1" s="1"/>
  <c r="CE33" i="1"/>
  <c r="CF33" i="1" s="1"/>
  <c r="CE2" i="1" l="1"/>
  <c r="D18" i="1" l="1"/>
  <c r="D28" i="1" l="1"/>
  <c r="F28" i="1" s="1"/>
  <c r="F42" i="1"/>
  <c r="F23" i="1"/>
  <c r="F26" i="1" l="1"/>
  <c r="F73" i="1"/>
  <c r="K39" i="1"/>
  <c r="J39" i="1"/>
  <c r="D38" i="1" l="1"/>
  <c r="B38" i="1"/>
  <c r="J48" i="1" l="1"/>
  <c r="K48" i="1"/>
  <c r="D48" i="1" l="1"/>
  <c r="B48" i="1"/>
  <c r="F49" i="1" l="1"/>
  <c r="B49" i="1"/>
  <c r="F55" i="1"/>
  <c r="F76" i="1" l="1"/>
  <c r="K84" i="1"/>
  <c r="M82" i="1"/>
  <c r="M81" i="1"/>
  <c r="F77" i="1" l="1"/>
  <c r="K83" i="1"/>
</calcChain>
</file>

<file path=xl/sharedStrings.xml><?xml version="1.0" encoding="utf-8"?>
<sst xmlns="http://schemas.openxmlformats.org/spreadsheetml/2006/main" count="89" uniqueCount="50">
  <si>
    <t>Date</t>
  </si>
  <si>
    <t>Accounts</t>
  </si>
  <si>
    <t>Debit</t>
  </si>
  <si>
    <t>Credit</t>
  </si>
  <si>
    <t xml:space="preserve"> </t>
  </si>
  <si>
    <t xml:space="preserve">GENERAL JOURNAL   </t>
    <phoneticPr fontId="2" type="noConversion"/>
  </si>
  <si>
    <t>Random Number</t>
  </si>
  <si>
    <t>Date:</t>
  </si>
  <si>
    <t>5 Digit Identification Number:</t>
  </si>
  <si>
    <t>Student Name:</t>
  </si>
  <si>
    <t>Random numbers</t>
  </si>
  <si>
    <t>Dec. 31</t>
  </si>
  <si>
    <t>Cash</t>
  </si>
  <si>
    <t>December 31, 20X5</t>
  </si>
  <si>
    <t>ADJUSTED TRIAL BALANCE</t>
  </si>
  <si>
    <t>Accounts receivable</t>
  </si>
  <si>
    <t>IS Debit</t>
  </si>
  <si>
    <t>IS Credit</t>
  </si>
  <si>
    <t>Not Closed</t>
  </si>
  <si>
    <t>RE Direct</t>
  </si>
  <si>
    <t>Land</t>
  </si>
  <si>
    <t>Other assets</t>
  </si>
  <si>
    <t>Accounts payable</t>
  </si>
  <si>
    <t>Notes payable</t>
  </si>
  <si>
    <t>Capital stock</t>
  </si>
  <si>
    <t>Retained earnings</t>
  </si>
  <si>
    <t>Dividends</t>
  </si>
  <si>
    <t>Accumulated depreciation</t>
  </si>
  <si>
    <t>To close revenues to Income Summary</t>
  </si>
  <si>
    <t>Revenues</t>
  </si>
  <si>
    <t>As you correctly make selections that turn each pick list cell green, closing entries and a post-closing trial balance will be automatically displayed.  Examine the closing entries and post closing trial balance and respond to the questions that follow.</t>
  </si>
  <si>
    <t>To close expenses to Income Summary</t>
  </si>
  <si>
    <t>To close Income Summary to Retained Earnings</t>
  </si>
  <si>
    <t>TRIAL BALANCE</t>
  </si>
  <si>
    <t>Salaries Expense</t>
  </si>
  <si>
    <t>How much was net income?</t>
  </si>
  <si>
    <t>By how much did retained earnings increase?</t>
  </si>
  <si>
    <t>The accounts that are closed are called what?</t>
  </si>
  <si>
    <t>The accounts that were not closed are found on the:</t>
  </si>
  <si>
    <t>yes</t>
  </si>
  <si>
    <t>no</t>
  </si>
  <si>
    <t>Nominal (temporary)</t>
  </si>
  <si>
    <t>Real (permanent)</t>
  </si>
  <si>
    <t>Balance sheet</t>
  </si>
  <si>
    <t>Income statement</t>
  </si>
  <si>
    <t>Does the adjusted trial balance total necessarily equal the post-closing trial balance?</t>
  </si>
  <si>
    <t>Note:  The following Trial Balance is not correct until all entries above are complete!</t>
  </si>
  <si>
    <t>Examine the information in the adjusted trial balance and use the pick lists available from the leftmost column to indicate if each account is to be closed with a Debit to Income Summary (IS Debit), closed with a Credit to Income Summary (IS Credit), closed directly to Retained Earnings (RE Direct), or not closed (NC).  A correct selection will turn the pick list area green.  Cash is shown as an example.</t>
  </si>
  <si>
    <t>Enter Name Here</t>
  </si>
  <si>
    <t>To close Dividends to Retained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</si>
</sst>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_(&quot;$&quot;* #,##0_);_(&quot;$&quot;* \(#,##0\);_(&quot;$&quot;* &quot;-&quot;??_);_(@_)"/>
    <numFmt numFmtId="166" formatCode="&quot;$&quot;#,##0"/>
  </numFmts>
  <fonts count="21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  <family val="2"/>
    </font>
    <font>
      <sz val="10"/>
      <name val="Arial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i/>
      <sz val="10"/>
      <name val="Myriad Web Pro"/>
    </font>
    <font>
      <sz val="12"/>
      <name val="Myriad Pro"/>
    </font>
    <font>
      <sz val="12"/>
      <color indexed="16"/>
      <name val="Myriad Pro"/>
    </font>
    <font>
      <sz val="10"/>
      <name val="Myriad Pro"/>
    </font>
    <font>
      <sz val="10"/>
      <color indexed="12"/>
      <name val="Myriad Web Pro"/>
    </font>
    <font>
      <b/>
      <sz val="10"/>
      <color indexed="12"/>
      <name val="Myriad Web Pro"/>
    </font>
    <font>
      <sz val="20"/>
      <name val="Wingdings"/>
      <charset val="2"/>
    </font>
    <font>
      <b/>
      <sz val="12"/>
      <name val="Wingdings"/>
      <charset val="2"/>
    </font>
    <font>
      <sz val="10"/>
      <name val="Arial"/>
      <family val="2"/>
    </font>
    <font>
      <u val="singleAccounting"/>
      <sz val="10"/>
      <name val="Myriad Web Pro"/>
    </font>
    <font>
      <u val="doubleAccounting"/>
      <sz val="10"/>
      <name val="Myriad Web Pro"/>
    </font>
    <font>
      <sz val="12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5" fillId="2" borderId="0" applyNumberFormat="0" applyAlignment="0"/>
    <xf numFmtId="0" fontId="6" fillId="3" borderId="0"/>
    <xf numFmtId="0" fontId="7" fillId="3" borderId="0">
      <alignment horizontal="center" vertical="center"/>
    </xf>
    <xf numFmtId="43" fontId="1" fillId="0" borderId="0" applyFont="0" applyFill="0" applyBorder="0" applyAlignment="0" applyProtection="0"/>
    <xf numFmtId="3" fontId="6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12" fillId="4" borderId="3" applyFont="0" applyAlignment="0">
      <alignment horizontal="center" vertical="center" wrapText="1"/>
    </xf>
    <xf numFmtId="0" fontId="6" fillId="4" borderId="0">
      <alignment horizontal="center" vertical="center" wrapText="1"/>
    </xf>
    <xf numFmtId="0" fontId="9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6" fillId="0" borderId="5" applyNumberFormat="0" applyFont="0" applyFill="0" applyAlignment="0">
      <alignment horizontal="center" vertical="center" wrapText="1"/>
    </xf>
    <xf numFmtId="164" fontId="5" fillId="0" borderId="5" applyNumberFormat="0" applyFont="0" applyFill="0" applyAlignment="0">
      <alignment horizontal="center" vertical="center" wrapText="1"/>
    </xf>
    <xf numFmtId="164" fontId="6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0" fontId="17" fillId="8" borderId="0">
      <alignment vertical="center"/>
    </xf>
    <xf numFmtId="164" fontId="6" fillId="6" borderId="8" applyNumberFormat="0" applyBorder="0" applyAlignment="0">
      <alignment horizontal="left" vertical="center" wrapText="1"/>
    </xf>
    <xf numFmtId="0" fontId="17" fillId="0" borderId="0"/>
    <xf numFmtId="0" fontId="6" fillId="4" borderId="0" applyFill="0">
      <alignment vertical="center" wrapText="1"/>
    </xf>
    <xf numFmtId="0" fontId="11" fillId="0" borderId="0">
      <alignment horizontal="left" vertical="center" wrapText="1"/>
    </xf>
    <xf numFmtId="0" fontId="10" fillId="0" borderId="0">
      <alignment horizontal="left" vertical="center" wrapText="1"/>
    </xf>
    <xf numFmtId="0" fontId="6" fillId="9" borderId="0" applyNumberFormat="0" applyAlignment="0">
      <alignment vertical="center"/>
    </xf>
    <xf numFmtId="0" fontId="7" fillId="10" borderId="0" applyNumberFormat="0" applyAlignment="0"/>
  </cellStyleXfs>
  <cellXfs count="71">
    <xf numFmtId="0" fontId="0" fillId="0" borderId="0" xfId="0"/>
    <xf numFmtId="0" fontId="0" fillId="0" borderId="0" xfId="0" applyBorder="1"/>
    <xf numFmtId="1" fontId="4" fillId="0" borderId="0" xfId="0" applyNumberFormat="1" applyFont="1" applyBorder="1"/>
    <xf numFmtId="1" fontId="4" fillId="0" borderId="9" xfId="0" applyNumberFormat="1" applyFont="1" applyBorder="1"/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/>
    <xf numFmtId="0" fontId="15" fillId="0" borderId="0" xfId="0" applyFont="1" applyAlignment="1" applyProtection="1">
      <alignment horizontal="center" vertical="center"/>
    </xf>
    <xf numFmtId="0" fontId="7" fillId="5" borderId="3" xfId="12" applyFont="1" applyAlignment="1" applyProtection="1">
      <alignment vertical="center"/>
    </xf>
    <xf numFmtId="0" fontId="7" fillId="5" borderId="3" xfId="12" applyFont="1" applyAlignment="1" applyProtection="1">
      <alignment horizontal="center" vertical="center"/>
    </xf>
    <xf numFmtId="0" fontId="6" fillId="0" borderId="0" xfId="0" applyFont="1" applyFill="1" applyProtection="1"/>
    <xf numFmtId="0" fontId="7" fillId="5" borderId="3" xfId="12" applyFont="1" applyAlignment="1" applyProtection="1">
      <alignment horizontal="center" vertical="center" wrapText="1"/>
    </xf>
    <xf numFmtId="3" fontId="5" fillId="0" borderId="3" xfId="8" applyFont="1" applyFill="1" applyAlignment="1" applyProtection="1">
      <alignment horizontal="center" vertical="center" wrapText="1"/>
    </xf>
    <xf numFmtId="3" fontId="16" fillId="0" borderId="3" xfId="8" applyFont="1" applyFill="1" applyAlignment="1" applyProtection="1">
      <alignment horizontal="left" vertical="center" wrapText="1"/>
    </xf>
    <xf numFmtId="3" fontId="6" fillId="0" borderId="3" xfId="8" applyFont="1" applyFill="1" applyAlignment="1" applyProtection="1">
      <alignment horizontal="right" vertical="center" wrapText="1"/>
    </xf>
    <xf numFmtId="3" fontId="13" fillId="0" borderId="3" xfId="8" applyFont="1" applyFill="1" applyAlignment="1" applyProtection="1">
      <alignment horizontal="center" vertical="center" wrapText="1"/>
    </xf>
    <xf numFmtId="3" fontId="14" fillId="0" borderId="3" xfId="8" applyFont="1" applyFill="1" applyAlignment="1" applyProtection="1">
      <alignment vertical="center" wrapText="1"/>
    </xf>
    <xf numFmtId="3" fontId="9" fillId="0" borderId="3" xfId="8" applyFont="1" applyFill="1" applyAlignment="1" applyProtection="1">
      <alignment horizontal="justify" vertical="center" wrapText="1"/>
    </xf>
    <xf numFmtId="3" fontId="13" fillId="0" borderId="3" xfId="8" applyFont="1" applyFill="1" applyAlignment="1" applyProtection="1">
      <alignment vertical="center" wrapText="1"/>
    </xf>
    <xf numFmtId="3" fontId="5" fillId="0" borderId="3" xfId="8" applyFont="1" applyFill="1" applyAlignment="1" applyProtection="1">
      <alignment horizontal="left" vertical="center" wrapText="1"/>
      <protection locked="0"/>
    </xf>
    <xf numFmtId="0" fontId="17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4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3" fontId="5" fillId="0" borderId="3" xfId="4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Protection="1"/>
    <xf numFmtId="42" fontId="5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wrapText="1"/>
    </xf>
    <xf numFmtId="42" fontId="5" fillId="0" borderId="0" xfId="0" applyNumberFormat="1" applyFont="1" applyProtection="1"/>
    <xf numFmtId="44" fontId="5" fillId="0" borderId="0" xfId="0" applyNumberFormat="1" applyFont="1" applyProtection="1"/>
    <xf numFmtId="0" fontId="5" fillId="0" borderId="0" xfId="0" applyFont="1" applyAlignment="1" applyProtection="1">
      <alignment horizontal="right"/>
    </xf>
    <xf numFmtId="43" fontId="5" fillId="0" borderId="3" xfId="4" applyNumberFormat="1" applyFont="1" applyFill="1" applyBorder="1" applyAlignment="1" applyProtection="1">
      <alignment vertical="center" wrapText="1"/>
    </xf>
    <xf numFmtId="44" fontId="5" fillId="0" borderId="0" xfId="0" applyNumberFormat="1" applyFont="1"/>
    <xf numFmtId="42" fontId="5" fillId="0" borderId="0" xfId="0" applyNumberFormat="1" applyFont="1"/>
    <xf numFmtId="0" fontId="17" fillId="0" borderId="0" xfId="0" applyFont="1" applyProtection="1">
      <protection locked="0"/>
    </xf>
    <xf numFmtId="0" fontId="5" fillId="0" borderId="0" xfId="22" applyFont="1" applyFill="1" applyAlignment="1" applyProtection="1">
      <alignment horizontal="center" vertical="center" wrapText="1"/>
    </xf>
    <xf numFmtId="0" fontId="5" fillId="0" borderId="0" xfId="22" applyFont="1" applyFill="1" applyAlignment="1" applyProtection="1">
      <alignment horizontal="center" vertical="center" wrapText="1"/>
    </xf>
    <xf numFmtId="0" fontId="7" fillId="5" borderId="10" xfId="12" applyFont="1" applyBorder="1" applyAlignment="1" applyProtection="1">
      <alignment horizontal="center" vertical="center" wrapText="1"/>
    </xf>
    <xf numFmtId="0" fontId="5" fillId="0" borderId="0" xfId="22" applyFont="1" applyFill="1" applyAlignment="1" applyProtection="1">
      <alignment horizontal="left" vertical="center" wrapText="1"/>
    </xf>
    <xf numFmtId="0" fontId="5" fillId="0" borderId="0" xfId="22" applyFont="1" applyFill="1" applyAlignment="1" applyProtection="1">
      <alignment horizontal="center" vertical="center" wrapText="1"/>
    </xf>
    <xf numFmtId="0" fontId="5" fillId="0" borderId="0" xfId="22" applyFont="1" applyFill="1" applyAlignment="1" applyProtection="1">
      <alignment horizontal="left" vertical="center" wrapText="1" indent="5"/>
    </xf>
    <xf numFmtId="165" fontId="5" fillId="0" borderId="0" xfId="22" applyNumberFormat="1" applyFont="1" applyFill="1" applyAlignment="1" applyProtection="1">
      <alignment horizontal="center" vertical="center" wrapText="1"/>
    </xf>
    <xf numFmtId="41" fontId="5" fillId="0" borderId="0" xfId="22" applyNumberFormat="1" applyFont="1" applyFill="1" applyAlignment="1" applyProtection="1">
      <alignment horizontal="center" vertical="center" wrapText="1"/>
    </xf>
    <xf numFmtId="41" fontId="18" fillId="0" borderId="0" xfId="22" applyNumberFormat="1" applyFont="1" applyFill="1" applyAlignment="1" applyProtection="1">
      <alignment horizontal="center" vertical="center" wrapText="1"/>
    </xf>
    <xf numFmtId="165" fontId="19" fillId="0" borderId="0" xfId="22" applyNumberFormat="1" applyFont="1" applyFill="1" applyAlignment="1" applyProtection="1">
      <alignment horizontal="center" vertical="center" wrapText="1"/>
    </xf>
    <xf numFmtId="0" fontId="5" fillId="0" borderId="0" xfId="22" applyFont="1" applyFill="1" applyAlignment="1" applyProtection="1">
      <alignment horizontal="justify" vertical="center" wrapText="1"/>
    </xf>
    <xf numFmtId="0" fontId="6" fillId="0" borderId="0" xfId="0" applyFont="1" applyAlignment="1" applyProtection="1">
      <alignment vertical="center"/>
    </xf>
    <xf numFmtId="0" fontId="5" fillId="0" borderId="0" xfId="22" applyFont="1" applyFill="1" applyAlignment="1" applyProtection="1">
      <alignment horizontal="center" vertical="center" wrapText="1"/>
    </xf>
    <xf numFmtId="165" fontId="5" fillId="0" borderId="0" xfId="0" applyNumberFormat="1" applyFont="1" applyProtection="1"/>
    <xf numFmtId="3" fontId="5" fillId="0" borderId="3" xfId="8" applyFont="1" applyFill="1" applyAlignment="1" applyProtection="1">
      <alignment horizontal="left" vertical="center" wrapText="1" indent="3"/>
      <protection locked="0"/>
    </xf>
    <xf numFmtId="43" fontId="6" fillId="0" borderId="0" xfId="0" applyNumberFormat="1" applyFont="1" applyFill="1" applyProtection="1"/>
    <xf numFmtId="0" fontId="5" fillId="0" borderId="0" xfId="0" applyFont="1" applyAlignment="1" applyProtection="1">
      <alignment horizontal="left" vertical="center"/>
    </xf>
    <xf numFmtId="41" fontId="6" fillId="0" borderId="0" xfId="0" applyNumberFormat="1" applyFont="1" applyProtection="1"/>
    <xf numFmtId="0" fontId="5" fillId="0" borderId="0" xfId="0" applyFont="1" applyAlignment="1" applyProtection="1">
      <alignment vertical="center"/>
    </xf>
    <xf numFmtId="0" fontId="5" fillId="0" borderId="0" xfId="22" applyFont="1" applyFill="1" applyAlignment="1" applyProtection="1">
      <alignment horizontal="center" vertical="center" wrapText="1"/>
      <protection locked="0"/>
    </xf>
    <xf numFmtId="0" fontId="7" fillId="5" borderId="0" xfId="12" applyFont="1" applyBorder="1" applyAlignment="1" applyProtection="1">
      <alignment horizontal="center" vertical="center" wrapText="1"/>
    </xf>
    <xf numFmtId="0" fontId="7" fillId="5" borderId="0" xfId="12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wrapText="1"/>
    </xf>
    <xf numFmtId="0" fontId="5" fillId="0" borderId="0" xfId="22" applyFont="1" applyFill="1" applyAlignment="1" applyProtection="1">
      <alignment horizontal="center" vertical="center" wrapText="1"/>
    </xf>
    <xf numFmtId="0" fontId="5" fillId="0" borderId="0" xfId="22" applyFont="1" applyFill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166" fontId="6" fillId="0" borderId="11" xfId="0" applyNumberFormat="1" applyFont="1" applyBorder="1" applyAlignment="1" applyProtection="1">
      <alignment horizontal="center"/>
      <protection locked="0"/>
    </xf>
    <xf numFmtId="166" fontId="6" fillId="0" borderId="12" xfId="0" applyNumberFormat="1" applyFont="1" applyBorder="1" applyAlignment="1" applyProtection="1">
      <alignment horizontal="center"/>
      <protection locked="0"/>
    </xf>
    <xf numFmtId="166" fontId="6" fillId="0" borderId="1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</xf>
  </cellXfs>
  <cellStyles count="27">
    <cellStyle name="bsbody" xfId="1" xr:uid="{00000000-0005-0000-0000-000000000000}"/>
    <cellStyle name="bsfoot" xfId="2" xr:uid="{00000000-0005-0000-0000-000001000000}"/>
    <cellStyle name="bshead" xfId="3" xr:uid="{00000000-0005-0000-0000-000002000000}"/>
    <cellStyle name="Comma" xfId="4" builtinId="3"/>
    <cellStyle name="GenJour#" xfId="5" xr:uid="{00000000-0005-0000-0000-000004000000}"/>
    <cellStyle name="GenJour1" xfId="6" xr:uid="{00000000-0005-0000-0000-000005000000}"/>
    <cellStyle name="GenJour2" xfId="7" xr:uid="{00000000-0005-0000-0000-000006000000}"/>
    <cellStyle name="GenJourBody" xfId="8" xr:uid="{00000000-0005-0000-0000-000007000000}"/>
    <cellStyle name="GenJourDate" xfId="9" xr:uid="{00000000-0005-0000-0000-000008000000}"/>
    <cellStyle name="GenJourDes" xfId="10" xr:uid="{00000000-0005-0000-0000-000009000000}"/>
    <cellStyle name="GenJourFoot" xfId="11" xr:uid="{00000000-0005-0000-0000-00000A000000}"/>
    <cellStyle name="GenJourHead" xfId="12" xr:uid="{00000000-0005-0000-0000-00000B000000}"/>
    <cellStyle name="LedgBody" xfId="13" xr:uid="{00000000-0005-0000-0000-00000C000000}"/>
    <cellStyle name="ledgerwkbk" xfId="14" xr:uid="{00000000-0005-0000-0000-00000D000000}"/>
    <cellStyle name="ledgerwkbk 2" xfId="15" xr:uid="{00000000-0005-0000-0000-00000E000000}"/>
    <cellStyle name="LedgGreen" xfId="16" xr:uid="{00000000-0005-0000-0000-00000F000000}"/>
    <cellStyle name="LedgHead" xfId="17" xr:uid="{00000000-0005-0000-0000-000010000000}"/>
    <cellStyle name="LedgSide" xfId="18" xr:uid="{00000000-0005-0000-0000-000011000000}"/>
    <cellStyle name="LedgSide 2" xfId="19" xr:uid="{00000000-0005-0000-0000-000012000000}"/>
    <cellStyle name="LedgYellow" xfId="20" xr:uid="{00000000-0005-0000-0000-000013000000}"/>
    <cellStyle name="Normal" xfId="0" builtinId="0"/>
    <cellStyle name="Normal 2" xfId="21" xr:uid="{00000000-0005-0000-0000-000015000000}"/>
    <cellStyle name="POA" xfId="22" xr:uid="{00000000-0005-0000-0000-000016000000}"/>
    <cellStyle name="POAanswer" xfId="23" xr:uid="{00000000-0005-0000-0000-000017000000}"/>
    <cellStyle name="POAhead" xfId="24" xr:uid="{00000000-0005-0000-0000-000018000000}"/>
    <cellStyle name="trialbody" xfId="25" xr:uid="{00000000-0005-0000-0000-000019000000}"/>
    <cellStyle name="trialhead" xfId="26" xr:uid="{00000000-0005-0000-0000-00001A000000}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0EDF0"/>
      <rgbColor rgb="00CCFFFF"/>
      <rgbColor rgb="00CCFFCC"/>
      <rgbColor rgb="00FFFF99"/>
      <rgbColor rgb="002C3B62"/>
      <rgbColor rgb="006C602B"/>
      <rgbColor rgb="00F6F7F5"/>
      <rgbColor rgb="004C7C38"/>
      <rgbColor rgb="003366FF"/>
      <rgbColor rgb="0033CCCC"/>
      <rgbColor rgb="00F6F7EC"/>
      <rgbColor rgb="00FDF6E2"/>
      <rgbColor rgb="00E7EDDC"/>
      <rgbColor rgb="00C7D6B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2"/>
  <sheetViews>
    <sheetView tabSelected="1" workbookViewId="0">
      <selection activeCell="B3" sqref="B3"/>
    </sheetView>
  </sheetViews>
  <sheetFormatPr defaultColWidth="0" defaultRowHeight="12.75" zeroHeight="1"/>
  <cols>
    <col min="1" max="1" width="32.7109375" customWidth="1"/>
    <col min="2" max="2" width="30.140625" customWidth="1"/>
    <col min="3" max="3" width="9.85546875" hidden="1" customWidth="1"/>
    <col min="4" max="16384" width="9.140625" hidden="1"/>
  </cols>
  <sheetData>
    <row r="1" spans="1:2" ht="27" customHeight="1">
      <c r="A1" s="5" t="s">
        <v>9</v>
      </c>
      <c r="B1" s="8" t="s">
        <v>48</v>
      </c>
    </row>
    <row r="2" spans="1:2" ht="27" customHeight="1">
      <c r="A2" s="5" t="s">
        <v>8</v>
      </c>
      <c r="B2" s="7">
        <v>0</v>
      </c>
    </row>
    <row r="3" spans="1:2" ht="27" customHeight="1">
      <c r="A3" s="5" t="s">
        <v>7</v>
      </c>
      <c r="B3" s="6">
        <v>42720</v>
      </c>
    </row>
    <row r="4" spans="1:2">
      <c r="A4" s="5"/>
      <c r="B4" s="38" t="s">
        <v>4</v>
      </c>
    </row>
    <row r="5" spans="1:2" hidden="1"/>
    <row r="6" spans="1:2" ht="38.25" hidden="1" customHeight="1">
      <c r="A6" s="4" t="s">
        <v>6</v>
      </c>
    </row>
    <row r="7" spans="1:2" ht="42.75" hidden="1" customHeight="1"/>
    <row r="8" spans="1:2" ht="35.25" hidden="1" customHeight="1">
      <c r="B8">
        <f>B2/10000</f>
        <v>0</v>
      </c>
    </row>
    <row r="9" spans="1:2" hidden="1">
      <c r="B9">
        <f>TRUNC(B8)</f>
        <v>0</v>
      </c>
    </row>
    <row r="10" spans="1:2" hidden="1">
      <c r="B10">
        <f>B2/1000</f>
        <v>0</v>
      </c>
    </row>
    <row r="11" spans="1:2" hidden="1">
      <c r="B11">
        <f>TRUNC(B10)</f>
        <v>0</v>
      </c>
    </row>
    <row r="12" spans="1:2" hidden="1">
      <c r="B12">
        <f>B11-(B9*10)</f>
        <v>0</v>
      </c>
    </row>
    <row r="13" spans="1:2" hidden="1">
      <c r="B13">
        <f>B2/100</f>
        <v>0</v>
      </c>
    </row>
    <row r="14" spans="1:2" hidden="1">
      <c r="B14">
        <f>TRUNC(B13)</f>
        <v>0</v>
      </c>
    </row>
    <row r="15" spans="1:2" hidden="1">
      <c r="B15">
        <f>B14-(B11*10)</f>
        <v>0</v>
      </c>
    </row>
    <row r="16" spans="1:2" hidden="1">
      <c r="B16">
        <f>B2/10</f>
        <v>0</v>
      </c>
    </row>
    <row r="17" spans="1:3" hidden="1">
      <c r="B17">
        <f>TRUNC(B16)</f>
        <v>0</v>
      </c>
    </row>
    <row r="18" spans="1:3" hidden="1">
      <c r="B18">
        <f>B17-(B14*10)</f>
        <v>0</v>
      </c>
    </row>
    <row r="19" spans="1:3" hidden="1">
      <c r="B19">
        <f>B2</f>
        <v>0</v>
      </c>
    </row>
    <row r="20" spans="1:3" hidden="1">
      <c r="B20">
        <f>TRUNC(B19)</f>
        <v>0</v>
      </c>
    </row>
    <row r="21" spans="1:3" hidden="1">
      <c r="B21">
        <f>B20-(B17*10)</f>
        <v>0</v>
      </c>
    </row>
    <row r="22" spans="1:3" hidden="1"/>
    <row r="23" spans="1:3" hidden="1">
      <c r="B23">
        <f>B9+B12+B15+B18+B21</f>
        <v>0</v>
      </c>
    </row>
    <row r="24" spans="1:3" hidden="1"/>
    <row r="25" spans="1:3" hidden="1"/>
    <row r="26" spans="1:3" hidden="1">
      <c r="A26">
        <v>1</v>
      </c>
      <c r="B26">
        <v>6</v>
      </c>
      <c r="C26">
        <f t="shared" ref="C26:C70" si="0">IF(A26=$B$23,B26,0)</f>
        <v>0</v>
      </c>
    </row>
    <row r="27" spans="1:3" hidden="1">
      <c r="A27">
        <v>2</v>
      </c>
      <c r="B27">
        <v>8</v>
      </c>
      <c r="C27">
        <f t="shared" si="0"/>
        <v>0</v>
      </c>
    </row>
    <row r="28" spans="1:3" hidden="1">
      <c r="A28">
        <v>3</v>
      </c>
      <c r="B28">
        <v>3</v>
      </c>
      <c r="C28">
        <f t="shared" si="0"/>
        <v>0</v>
      </c>
    </row>
    <row r="29" spans="1:3" hidden="1">
      <c r="A29">
        <v>4</v>
      </c>
      <c r="B29">
        <v>4</v>
      </c>
      <c r="C29">
        <f t="shared" si="0"/>
        <v>0</v>
      </c>
    </row>
    <row r="30" spans="1:3" hidden="1">
      <c r="A30">
        <v>5</v>
      </c>
      <c r="B30">
        <v>9</v>
      </c>
      <c r="C30">
        <f t="shared" si="0"/>
        <v>0</v>
      </c>
    </row>
    <row r="31" spans="1:3" hidden="1">
      <c r="A31">
        <v>6</v>
      </c>
      <c r="B31">
        <v>1</v>
      </c>
      <c r="C31">
        <f t="shared" si="0"/>
        <v>0</v>
      </c>
    </row>
    <row r="32" spans="1:3" hidden="1">
      <c r="A32">
        <v>7</v>
      </c>
      <c r="B32">
        <v>2</v>
      </c>
      <c r="C32">
        <f t="shared" si="0"/>
        <v>0</v>
      </c>
    </row>
    <row r="33" spans="1:3" hidden="1">
      <c r="A33">
        <v>8</v>
      </c>
      <c r="B33">
        <v>3</v>
      </c>
      <c r="C33">
        <f t="shared" si="0"/>
        <v>0</v>
      </c>
    </row>
    <row r="34" spans="1:3" hidden="1">
      <c r="A34">
        <v>9</v>
      </c>
      <c r="B34">
        <v>5</v>
      </c>
      <c r="C34">
        <f t="shared" si="0"/>
        <v>0</v>
      </c>
    </row>
    <row r="35" spans="1:3" hidden="1">
      <c r="A35">
        <v>10</v>
      </c>
      <c r="B35">
        <v>7</v>
      </c>
      <c r="C35">
        <f t="shared" si="0"/>
        <v>0</v>
      </c>
    </row>
    <row r="36" spans="1:3" hidden="1">
      <c r="A36">
        <v>11</v>
      </c>
      <c r="B36">
        <v>9</v>
      </c>
      <c r="C36">
        <f t="shared" si="0"/>
        <v>0</v>
      </c>
    </row>
    <row r="37" spans="1:3" hidden="1">
      <c r="A37">
        <v>12</v>
      </c>
      <c r="B37">
        <v>6</v>
      </c>
      <c r="C37">
        <f t="shared" si="0"/>
        <v>0</v>
      </c>
    </row>
    <row r="38" spans="1:3" hidden="1">
      <c r="A38">
        <v>13</v>
      </c>
      <c r="B38">
        <v>6</v>
      </c>
      <c r="C38">
        <f t="shared" si="0"/>
        <v>0</v>
      </c>
    </row>
    <row r="39" spans="1:3" hidden="1">
      <c r="A39">
        <v>14</v>
      </c>
      <c r="B39">
        <v>4</v>
      </c>
      <c r="C39">
        <f t="shared" si="0"/>
        <v>0</v>
      </c>
    </row>
    <row r="40" spans="1:3" hidden="1">
      <c r="A40">
        <v>15</v>
      </c>
      <c r="B40">
        <v>3</v>
      </c>
      <c r="C40">
        <f t="shared" si="0"/>
        <v>0</v>
      </c>
    </row>
    <row r="41" spans="1:3" hidden="1">
      <c r="A41">
        <v>16</v>
      </c>
      <c r="B41">
        <v>2</v>
      </c>
      <c r="C41">
        <f t="shared" si="0"/>
        <v>0</v>
      </c>
    </row>
    <row r="42" spans="1:3" hidden="1">
      <c r="A42">
        <v>17</v>
      </c>
      <c r="B42">
        <v>6</v>
      </c>
      <c r="C42">
        <f t="shared" si="0"/>
        <v>0</v>
      </c>
    </row>
    <row r="43" spans="1:3" hidden="1">
      <c r="A43">
        <v>18</v>
      </c>
      <c r="B43">
        <v>2</v>
      </c>
      <c r="C43">
        <f t="shared" si="0"/>
        <v>0</v>
      </c>
    </row>
    <row r="44" spans="1:3" hidden="1">
      <c r="A44">
        <v>19</v>
      </c>
      <c r="B44">
        <v>1</v>
      </c>
      <c r="C44">
        <f t="shared" si="0"/>
        <v>0</v>
      </c>
    </row>
    <row r="45" spans="1:3" hidden="1">
      <c r="A45">
        <v>20</v>
      </c>
      <c r="B45">
        <v>1</v>
      </c>
      <c r="C45">
        <f t="shared" si="0"/>
        <v>0</v>
      </c>
    </row>
    <row r="46" spans="1:3" hidden="1">
      <c r="A46">
        <v>21</v>
      </c>
      <c r="B46">
        <v>7</v>
      </c>
      <c r="C46">
        <f t="shared" si="0"/>
        <v>0</v>
      </c>
    </row>
    <row r="47" spans="1:3" hidden="1">
      <c r="A47">
        <v>22</v>
      </c>
      <c r="B47">
        <v>9</v>
      </c>
      <c r="C47">
        <f t="shared" si="0"/>
        <v>0</v>
      </c>
    </row>
    <row r="48" spans="1:3" hidden="1">
      <c r="A48">
        <v>23</v>
      </c>
      <c r="B48">
        <v>8</v>
      </c>
      <c r="C48">
        <f t="shared" si="0"/>
        <v>0</v>
      </c>
    </row>
    <row r="49" spans="1:3" hidden="1">
      <c r="A49">
        <v>24</v>
      </c>
      <c r="B49">
        <v>7</v>
      </c>
      <c r="C49">
        <f t="shared" si="0"/>
        <v>0</v>
      </c>
    </row>
    <row r="50" spans="1:3" hidden="1">
      <c r="A50">
        <v>25</v>
      </c>
      <c r="B50">
        <v>3</v>
      </c>
      <c r="C50">
        <f t="shared" si="0"/>
        <v>0</v>
      </c>
    </row>
    <row r="51" spans="1:3" hidden="1">
      <c r="A51">
        <v>26</v>
      </c>
      <c r="B51">
        <v>6</v>
      </c>
      <c r="C51">
        <f t="shared" si="0"/>
        <v>0</v>
      </c>
    </row>
    <row r="52" spans="1:3" hidden="1">
      <c r="A52">
        <v>27</v>
      </c>
      <c r="B52">
        <v>1</v>
      </c>
      <c r="C52">
        <f t="shared" si="0"/>
        <v>0</v>
      </c>
    </row>
    <row r="53" spans="1:3" hidden="1">
      <c r="A53">
        <v>28</v>
      </c>
      <c r="B53">
        <v>2</v>
      </c>
      <c r="C53">
        <f t="shared" si="0"/>
        <v>0</v>
      </c>
    </row>
    <row r="54" spans="1:3" hidden="1">
      <c r="A54">
        <v>29</v>
      </c>
      <c r="B54">
        <v>3</v>
      </c>
      <c r="C54">
        <f t="shared" si="0"/>
        <v>0</v>
      </c>
    </row>
    <row r="55" spans="1:3" hidden="1">
      <c r="A55">
        <v>30</v>
      </c>
      <c r="B55">
        <v>4</v>
      </c>
      <c r="C55">
        <f t="shared" si="0"/>
        <v>0</v>
      </c>
    </row>
    <row r="56" spans="1:3" hidden="1">
      <c r="A56">
        <v>31</v>
      </c>
      <c r="B56">
        <v>5</v>
      </c>
      <c r="C56">
        <f t="shared" si="0"/>
        <v>0</v>
      </c>
    </row>
    <row r="57" spans="1:3" hidden="1">
      <c r="A57">
        <v>32</v>
      </c>
      <c r="B57">
        <v>7</v>
      </c>
      <c r="C57">
        <f t="shared" si="0"/>
        <v>0</v>
      </c>
    </row>
    <row r="58" spans="1:3" hidden="1">
      <c r="A58">
        <v>33</v>
      </c>
      <c r="B58">
        <v>8</v>
      </c>
      <c r="C58">
        <f t="shared" si="0"/>
        <v>0</v>
      </c>
    </row>
    <row r="59" spans="1:3" hidden="1">
      <c r="A59">
        <v>34</v>
      </c>
      <c r="B59">
        <v>9</v>
      </c>
      <c r="C59">
        <f t="shared" si="0"/>
        <v>0</v>
      </c>
    </row>
    <row r="60" spans="1:3" hidden="1">
      <c r="A60">
        <v>35</v>
      </c>
      <c r="B60">
        <v>5</v>
      </c>
      <c r="C60">
        <f t="shared" si="0"/>
        <v>0</v>
      </c>
    </row>
    <row r="61" spans="1:3" hidden="1">
      <c r="A61">
        <v>36</v>
      </c>
      <c r="B61">
        <v>3</v>
      </c>
      <c r="C61">
        <f t="shared" si="0"/>
        <v>0</v>
      </c>
    </row>
    <row r="62" spans="1:3" hidden="1">
      <c r="A62">
        <v>37</v>
      </c>
      <c r="B62">
        <v>5</v>
      </c>
      <c r="C62">
        <f t="shared" si="0"/>
        <v>0</v>
      </c>
    </row>
    <row r="63" spans="1:3" hidden="1">
      <c r="A63">
        <v>38</v>
      </c>
      <c r="B63">
        <v>7</v>
      </c>
      <c r="C63">
        <f t="shared" si="0"/>
        <v>0</v>
      </c>
    </row>
    <row r="64" spans="1:3" hidden="1">
      <c r="A64">
        <v>39</v>
      </c>
      <c r="B64">
        <v>3</v>
      </c>
      <c r="C64">
        <f t="shared" si="0"/>
        <v>0</v>
      </c>
    </row>
    <row r="65" spans="1:9" hidden="1">
      <c r="A65">
        <v>40</v>
      </c>
      <c r="B65">
        <v>6</v>
      </c>
      <c r="C65">
        <f t="shared" si="0"/>
        <v>0</v>
      </c>
    </row>
    <row r="66" spans="1:9" hidden="1">
      <c r="A66">
        <v>41</v>
      </c>
      <c r="B66">
        <v>7</v>
      </c>
      <c r="C66">
        <f t="shared" si="0"/>
        <v>0</v>
      </c>
    </row>
    <row r="67" spans="1:9" hidden="1">
      <c r="A67">
        <v>42</v>
      </c>
      <c r="B67">
        <v>8</v>
      </c>
      <c r="C67">
        <f t="shared" si="0"/>
        <v>0</v>
      </c>
    </row>
    <row r="68" spans="1:9" hidden="1">
      <c r="A68">
        <v>43</v>
      </c>
      <c r="B68">
        <v>2</v>
      </c>
      <c r="C68">
        <f t="shared" si="0"/>
        <v>0</v>
      </c>
    </row>
    <row r="69" spans="1:9" hidden="1">
      <c r="A69">
        <v>44</v>
      </c>
      <c r="B69">
        <v>5</v>
      </c>
      <c r="C69">
        <f t="shared" si="0"/>
        <v>0</v>
      </c>
    </row>
    <row r="70" spans="1:9" hidden="1">
      <c r="A70">
        <v>45</v>
      </c>
      <c r="B70">
        <v>7</v>
      </c>
      <c r="C70">
        <f t="shared" si="0"/>
        <v>0</v>
      </c>
    </row>
    <row r="71" spans="1:9" hidden="1">
      <c r="A71" s="23" t="s">
        <v>10</v>
      </c>
      <c r="C71" s="3">
        <f>SUM(C26:C70)</f>
        <v>0</v>
      </c>
      <c r="D71" s="3">
        <f>B23</f>
        <v>0</v>
      </c>
      <c r="E71" s="3">
        <f>B14</f>
        <v>0</v>
      </c>
      <c r="F71" s="3">
        <f>B17</f>
        <v>0</v>
      </c>
      <c r="G71" s="3">
        <f>B19</f>
        <v>0</v>
      </c>
      <c r="H71" s="3" t="e">
        <f>G71/C71</f>
        <v>#DIV/0!</v>
      </c>
    </row>
    <row r="72" spans="1:9" hidden="1">
      <c r="C72" s="3">
        <f>D72/9</f>
        <v>0</v>
      </c>
      <c r="D72" s="3">
        <f>D71*2.5</f>
        <v>0</v>
      </c>
      <c r="E72" s="3">
        <f>E71*2.5</f>
        <v>0</v>
      </c>
      <c r="F72" s="3">
        <f>F71*2.5</f>
        <v>0</v>
      </c>
      <c r="G72" s="3">
        <f>G71*2.5</f>
        <v>0</v>
      </c>
      <c r="H72" s="3" t="e">
        <f>H71*2.5</f>
        <v>#DIV/0!</v>
      </c>
    </row>
    <row r="73" spans="1:9" hidden="1">
      <c r="C73" s="3">
        <f>(C72+C71)/2</f>
        <v>0</v>
      </c>
      <c r="D73" s="3">
        <f>$C$73*D71</f>
        <v>0</v>
      </c>
      <c r="E73" s="3">
        <f>$C$73*E71</f>
        <v>0</v>
      </c>
      <c r="F73" s="3">
        <f>$C$73*F71</f>
        <v>0</v>
      </c>
      <c r="G73" s="3">
        <f>$C$73*G71</f>
        <v>0</v>
      </c>
      <c r="H73" s="3" t="e">
        <f>$C$73*H71</f>
        <v>#DIV/0!</v>
      </c>
    </row>
    <row r="74" spans="1:9" hidden="1">
      <c r="C74" s="3">
        <f>SUM(C72:C73)</f>
        <v>0</v>
      </c>
      <c r="D74" s="3">
        <f>$C$74*C71</f>
        <v>0</v>
      </c>
      <c r="E74" s="3">
        <f>$C$74*D71</f>
        <v>0</v>
      </c>
      <c r="F74" s="3">
        <f>$C$74*E71</f>
        <v>0</v>
      </c>
      <c r="G74" s="3">
        <f>$C$74*F71</f>
        <v>0</v>
      </c>
      <c r="H74" s="3">
        <f>$C$74*G71</f>
        <v>0</v>
      </c>
    </row>
    <row r="75" spans="1:9" hidden="1">
      <c r="C75" s="2"/>
      <c r="D75" s="2"/>
      <c r="E75" s="2"/>
      <c r="F75" s="2"/>
      <c r="G75" s="2"/>
      <c r="H75" s="2"/>
      <c r="I75" s="1"/>
    </row>
    <row r="76" spans="1:9" hidden="1">
      <c r="C76" s="2"/>
      <c r="D76" s="2"/>
      <c r="E76" s="2"/>
      <c r="F76" s="2"/>
      <c r="G76" s="2"/>
      <c r="H76" s="2"/>
      <c r="I76" s="1"/>
    </row>
    <row r="77" spans="1:9" hidden="1">
      <c r="C77" s="2"/>
      <c r="D77" s="2"/>
      <c r="E77" s="2"/>
      <c r="F77" s="2"/>
      <c r="G77" s="2"/>
      <c r="H77" s="2"/>
      <c r="I77" s="1"/>
    </row>
    <row r="78" spans="1:9" hidden="1">
      <c r="C78" s="2"/>
      <c r="D78" s="2"/>
      <c r="E78" s="2"/>
      <c r="F78" s="2"/>
      <c r="G78" s="2"/>
      <c r="H78" s="2"/>
      <c r="I78" s="1"/>
    </row>
    <row r="79" spans="1:9" hidden="1">
      <c r="C79" s="2"/>
      <c r="D79" s="2"/>
      <c r="E79" s="2"/>
      <c r="F79" s="2"/>
      <c r="G79" s="2"/>
      <c r="H79" s="2"/>
      <c r="I79" s="1"/>
    </row>
    <row r="80" spans="1:9" hidden="1">
      <c r="C80" s="2"/>
      <c r="D80" s="2"/>
      <c r="E80" s="2"/>
      <c r="F80" s="2"/>
      <c r="G80" s="2"/>
      <c r="H80" s="2"/>
      <c r="I80" s="1"/>
    </row>
    <row r="81" spans="3:9" hidden="1">
      <c r="C81" s="1"/>
      <c r="D81" s="1"/>
      <c r="E81" s="1"/>
      <c r="F81" s="1"/>
      <c r="G81" s="1"/>
      <c r="H81" s="1"/>
      <c r="I81" s="1"/>
    </row>
    <row r="82" spans="3:9" hidden="1">
      <c r="C82" s="1"/>
      <c r="D82" s="1"/>
      <c r="E82" s="1"/>
      <c r="F82" s="1"/>
      <c r="G82" s="1"/>
      <c r="H82" s="1"/>
      <c r="I82" s="1"/>
    </row>
  </sheetData>
  <sheetProtection algorithmName="SHA-512" hashValue="psBbmaGulGu4beAie0Bu0CeK/bW+AwO6T0/XRzDRplSTAWWCh5Q2TY4NJL2B+olDrj50Jzhd2wdnXqLSRDpGsQ==" saltValue="nJk+rDr8wHWy5kjnrI+MAw==" spinCount="100000" sheet="1" objects="1" scenarios="1" selectLockedCells="1"/>
  <pageMargins left="0.7" right="0.7" top="0.75" bottom="0.75" header="0.3" footer="0.3"/>
  <pageSetup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E100"/>
  <sheetViews>
    <sheetView showGridLines="0" zoomScale="110" zoomScaleNormal="110" workbookViewId="0">
      <selection activeCell="B55" sqref="B55"/>
    </sheetView>
  </sheetViews>
  <sheetFormatPr defaultColWidth="0" defaultRowHeight="12.75" zeroHeight="1"/>
  <cols>
    <col min="1" max="1" width="13.85546875" style="9" customWidth="1"/>
    <col min="2" max="2" width="62.140625" style="9" customWidth="1"/>
    <col min="3" max="3" width="3.7109375" style="9" customWidth="1"/>
    <col min="4" max="4" width="13" style="9" customWidth="1"/>
    <col min="5" max="5" width="3.7109375" style="9" customWidth="1"/>
    <col min="6" max="6" width="13" style="9" customWidth="1"/>
    <col min="7" max="7" width="4.28515625" style="9" customWidth="1"/>
    <col min="8" max="10" width="8.85546875" style="9" hidden="1" customWidth="1"/>
    <col min="11" max="11" width="23.7109375" style="9" hidden="1" customWidth="1"/>
    <col min="12" max="12" width="8.85546875" style="9" hidden="1" customWidth="1"/>
    <col min="13" max="13" width="15" style="9" hidden="1" customWidth="1"/>
    <col min="14" max="14" width="13.5703125" style="9" hidden="1" customWidth="1"/>
    <col min="15" max="15" width="8.85546875" style="9" hidden="1" customWidth="1"/>
    <col min="16" max="16" width="58.28515625" style="9" hidden="1" customWidth="1"/>
    <col min="17" max="18" width="8.85546875" style="9" hidden="1" customWidth="1"/>
    <col min="19" max="19" width="18" style="9" hidden="1" customWidth="1"/>
    <col min="20" max="20" width="13.85546875" style="9" hidden="1" customWidth="1"/>
    <col min="21" max="21" width="8.85546875" style="9" hidden="1" customWidth="1"/>
    <col min="22" max="22" width="13.28515625" style="9" hidden="1" customWidth="1"/>
    <col min="23" max="23" width="14.42578125" style="9" hidden="1" customWidth="1"/>
    <col min="24" max="24" width="12.5703125" style="9" hidden="1" customWidth="1"/>
    <col min="25" max="25" width="15.42578125" style="9" hidden="1" customWidth="1"/>
    <col min="26" max="26" width="15" style="9" hidden="1" customWidth="1"/>
    <col min="27" max="27" width="8.85546875" style="9" hidden="1" customWidth="1"/>
    <col min="28" max="28" width="12.5703125" style="9" hidden="1" customWidth="1"/>
    <col min="29" max="29" width="14.85546875" style="9" hidden="1" customWidth="1"/>
    <col min="30" max="30" width="15.140625" style="9" hidden="1" customWidth="1"/>
    <col min="31" max="31" width="86.5703125" style="9" hidden="1" customWidth="1"/>
    <col min="32" max="50" width="8.85546875" style="9" hidden="1" customWidth="1"/>
    <col min="51" max="51" width="19.7109375" style="9" hidden="1" customWidth="1"/>
    <col min="52" max="52" width="8.85546875" style="9" hidden="1" customWidth="1"/>
    <col min="53" max="53" width="12.140625" style="9" hidden="1" customWidth="1"/>
    <col min="54" max="54" width="17.7109375" style="9" hidden="1" customWidth="1"/>
    <col min="55" max="55" width="11.140625" style="9" hidden="1" customWidth="1"/>
    <col min="56" max="56" width="15" style="9" hidden="1" customWidth="1"/>
    <col min="57" max="57" width="81.7109375" style="9" hidden="1" customWidth="1"/>
    <col min="58" max="78" width="8.85546875" style="9" hidden="1" customWidth="1"/>
    <col min="79" max="79" width="126.42578125" style="9" hidden="1" customWidth="1"/>
    <col min="80" max="104" width="8.85546875" style="9" hidden="1" customWidth="1"/>
    <col min="105" max="105" width="85.7109375" style="9" hidden="1" customWidth="1"/>
    <col min="106" max="109" width="0" style="9" hidden="1" customWidth="1"/>
    <col min="110" max="16384" width="8.85546875" style="9" hidden="1"/>
  </cols>
  <sheetData>
    <row r="1" spans="1:109"/>
    <row r="2" spans="1:109" s="24" customFormat="1" ht="29.25" customHeight="1">
      <c r="A2" s="62" t="str">
        <f>CONCATENATE(Identification!B1&amp;" Company has provided the following adjusted trial balance. ")</f>
        <v xml:space="preserve">Enter Name Here Company has provided the following adjusted trial balance. </v>
      </c>
      <c r="B2" s="62"/>
      <c r="C2" s="62"/>
      <c r="D2" s="62"/>
      <c r="E2" s="62"/>
      <c r="F2" s="62"/>
      <c r="G2" s="29"/>
      <c r="H2" s="29"/>
      <c r="I2" s="29"/>
      <c r="J2" s="29"/>
      <c r="K2" s="29"/>
      <c r="L2" s="29"/>
      <c r="M2" s="30"/>
      <c r="N2" s="29"/>
      <c r="O2" s="29"/>
      <c r="P2" s="31"/>
      <c r="Q2" s="29"/>
      <c r="R2" s="29"/>
      <c r="S2" s="29"/>
      <c r="T2" s="29"/>
      <c r="U2" s="29"/>
      <c r="V2" s="29"/>
      <c r="W2" s="29"/>
      <c r="X2" s="29"/>
      <c r="Y2" s="29"/>
      <c r="Z2" s="32"/>
      <c r="AA2" s="29"/>
      <c r="AB2" s="30"/>
      <c r="AC2" s="29"/>
      <c r="AD2" s="33"/>
      <c r="AE2" s="31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30" t="e">
        <f>ROUND(#REF!/7,0)</f>
        <v>#REF!</v>
      </c>
      <c r="BY2" s="29" t="e">
        <f>TEXT(BX2, "$#,###,###")</f>
        <v>#REF!</v>
      </c>
      <c r="BZ2" s="29" t="e">
        <f>IF(#REF!&lt;3,1,0)</f>
        <v>#REF!</v>
      </c>
      <c r="CA2" s="31" t="e">
        <f>CONCATENATE(Identification!$B$1&amp;" purchased an annual insurance policy on October 1 for "&amp;BY2&amp;".  On October 1, the policy was initially recorded as prepaid insurance.")</f>
        <v>#REF!</v>
      </c>
      <c r="CB2" s="29"/>
      <c r="CC2" s="29"/>
      <c r="CD2" s="29"/>
      <c r="CE2" s="24" t="e">
        <f>IF(BZ2=1,CA2,IF(#REF!=1,#REF!,IF(#REF!=1,#REF!,IF(#REF!=1,#REF!,IF(#REF!=1,#REF!,IF(#REF!=1,#REF!,""))))))</f>
        <v>#REF!</v>
      </c>
      <c r="CW2" s="37" t="e">
        <f>90000*CZ2</f>
        <v>#REF!</v>
      </c>
      <c r="CX2" s="26">
        <v>25000</v>
      </c>
      <c r="CY2" s="24" t="str">
        <f>TEXT(CX2, "$#,###,###")</f>
        <v>$25,000</v>
      </c>
      <c r="CZ2" s="24" t="e">
        <f>IF(#REF!&lt;3,1,0)</f>
        <v>#REF!</v>
      </c>
      <c r="DA2" s="25" t="str">
        <f>CONCATENATE("The company began the year with $40,000 of supplies inventory, purchased an additional $75,000 (which was recored as Supplies), and ended the year with "&amp;CY2&amp;".")</f>
        <v>The company began the year with $40,000 of supplies inventory, purchased an additional $75,000 (which was recored as Supplies), and ended the year with $25,000.</v>
      </c>
      <c r="DE2" s="24" t="e">
        <f>IF(CZ2=1,DA2,IF(#REF!=1,#REF!,IF(#REF!=1,#REF!,IF(#REF!=1,#REF!,IF(#REF!=1,#REF!,IF(#REF!=1,#REF!,""))))))</f>
        <v>#REF!</v>
      </c>
    </row>
    <row r="3" spans="1:109" s="24" customFormat="1" ht="67.5" customHeight="1">
      <c r="A3" s="63" t="s">
        <v>47</v>
      </c>
      <c r="B3" s="63"/>
      <c r="C3" s="63"/>
      <c r="D3" s="63"/>
      <c r="E3" s="63"/>
      <c r="F3" s="63"/>
      <c r="G3" s="29"/>
      <c r="H3" s="29"/>
      <c r="I3" s="29"/>
      <c r="J3" s="29"/>
      <c r="K3" s="51"/>
      <c r="L3" s="29"/>
      <c r="M3" s="30"/>
      <c r="N3" s="29"/>
      <c r="O3" s="29"/>
      <c r="P3" s="31"/>
      <c r="Q3" s="29"/>
      <c r="R3" s="29"/>
      <c r="S3" s="29"/>
      <c r="T3" s="29"/>
      <c r="U3" s="29"/>
      <c r="V3" s="29"/>
      <c r="W3" s="29"/>
      <c r="X3" s="29"/>
      <c r="Y3" s="29"/>
      <c r="Z3" s="32"/>
      <c r="AA3" s="29"/>
      <c r="AB3" s="30"/>
      <c r="AC3" s="29"/>
      <c r="AD3" s="33"/>
      <c r="AE3" s="31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30"/>
      <c r="BY3" s="29"/>
      <c r="BZ3" s="29"/>
      <c r="CA3" s="31"/>
      <c r="CB3" s="29"/>
      <c r="CC3" s="29"/>
      <c r="CD3" s="29"/>
      <c r="CW3" s="37"/>
      <c r="CX3" s="26"/>
      <c r="DA3" s="25"/>
    </row>
    <row r="4" spans="1:109" s="24" customFormat="1" ht="49.5" customHeight="1">
      <c r="A4" s="63" t="s">
        <v>30</v>
      </c>
      <c r="B4" s="63"/>
      <c r="C4" s="63"/>
      <c r="D4" s="63"/>
      <c r="E4" s="63"/>
      <c r="F4" s="63"/>
      <c r="G4" s="29"/>
      <c r="H4" s="29"/>
      <c r="I4" s="29"/>
      <c r="J4" s="29"/>
      <c r="K4" s="51"/>
      <c r="L4" s="29"/>
      <c r="M4" s="30"/>
      <c r="N4" s="29"/>
      <c r="O4" s="29"/>
      <c r="P4" s="31"/>
      <c r="Q4" s="29"/>
      <c r="R4" s="29"/>
      <c r="S4" s="29"/>
      <c r="T4" s="29"/>
      <c r="U4" s="29"/>
      <c r="V4" s="29"/>
      <c r="W4" s="29"/>
      <c r="X4" s="29"/>
      <c r="Y4" s="29"/>
      <c r="Z4" s="32"/>
      <c r="AA4" s="29"/>
      <c r="AB4" s="30"/>
      <c r="AC4" s="29"/>
      <c r="AD4" s="33"/>
      <c r="AE4" s="31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30"/>
      <c r="BY4" s="29"/>
      <c r="BZ4" s="29"/>
      <c r="CA4" s="31"/>
      <c r="CB4" s="29"/>
      <c r="CC4" s="29"/>
      <c r="CD4" s="29"/>
      <c r="CW4" s="37"/>
      <c r="CX4" s="26"/>
      <c r="DA4" s="25"/>
    </row>
    <row r="5" spans="1:109" s="24" customFormat="1" ht="18" customHeight="1">
      <c r="A5" s="59" t="s">
        <v>14</v>
      </c>
      <c r="B5" s="60"/>
      <c r="C5" s="60"/>
      <c r="D5" s="60"/>
      <c r="E5" s="60"/>
      <c r="F5" s="60"/>
      <c r="G5" s="29"/>
      <c r="H5" s="9"/>
      <c r="I5" s="9"/>
      <c r="J5" s="9"/>
      <c r="K5" s="51" t="s">
        <v>16</v>
      </c>
      <c r="L5" s="29"/>
      <c r="M5" s="34"/>
      <c r="N5" s="29"/>
      <c r="O5" s="29"/>
      <c r="P5" s="31"/>
      <c r="Q5" s="29"/>
      <c r="R5" s="29"/>
      <c r="S5" s="32"/>
      <c r="T5" s="32"/>
      <c r="U5" s="29"/>
      <c r="V5" s="29"/>
      <c r="W5" s="29"/>
      <c r="X5" s="29"/>
      <c r="Y5" s="29"/>
      <c r="Z5" s="29"/>
      <c r="AA5" s="29"/>
      <c r="AB5" s="34"/>
      <c r="AC5" s="29"/>
      <c r="AD5" s="29"/>
      <c r="AE5" s="31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34"/>
      <c r="BY5" s="29"/>
      <c r="BZ5" s="29"/>
      <c r="CA5" s="29"/>
      <c r="CB5" s="29"/>
      <c r="CC5" s="29"/>
      <c r="CD5" s="29"/>
      <c r="CE5" s="36" t="e">
        <f>ROUND(BX2,0)*0.75</f>
        <v>#REF!</v>
      </c>
      <c r="CF5" s="36" t="e">
        <f>CE5*AA2</f>
        <v>#REF!</v>
      </c>
      <c r="CX5" s="27"/>
    </row>
    <row r="6" spans="1:109" s="24" customFormat="1" ht="18" customHeight="1">
      <c r="A6" s="59" t="str">
        <f>CONCATENATE(Identification!B1&amp;" Company")</f>
        <v>Enter Name Here Company</v>
      </c>
      <c r="B6" s="59"/>
      <c r="C6" s="59"/>
      <c r="D6" s="59"/>
      <c r="E6" s="59"/>
      <c r="F6" s="59"/>
      <c r="G6" s="29"/>
      <c r="H6" s="9"/>
      <c r="I6" s="9"/>
      <c r="J6" s="9"/>
      <c r="K6" s="51" t="s">
        <v>17</v>
      </c>
      <c r="L6" s="29"/>
      <c r="M6" s="34"/>
      <c r="N6" s="29"/>
      <c r="O6" s="29"/>
      <c r="P6" s="31"/>
      <c r="Q6" s="29"/>
      <c r="R6" s="29"/>
      <c r="S6" s="32"/>
      <c r="T6" s="32"/>
      <c r="U6" s="29"/>
      <c r="V6" s="29"/>
      <c r="W6" s="29"/>
      <c r="X6" s="29"/>
      <c r="Y6" s="29"/>
      <c r="Z6" s="29"/>
      <c r="AA6" s="29"/>
      <c r="AB6" s="34"/>
      <c r="AC6" s="29"/>
      <c r="AD6" s="29"/>
      <c r="AE6" s="31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34"/>
      <c r="BY6" s="29"/>
      <c r="BZ6" s="29"/>
      <c r="CA6" s="29"/>
      <c r="CB6" s="29"/>
      <c r="CC6" s="29"/>
      <c r="CD6" s="29"/>
      <c r="CE6" s="36"/>
      <c r="CF6" s="36"/>
      <c r="CX6" s="27"/>
    </row>
    <row r="7" spans="1:109" s="24" customFormat="1" ht="18" customHeight="1">
      <c r="A7" s="59" t="s">
        <v>13</v>
      </c>
      <c r="B7" s="59"/>
      <c r="C7" s="59"/>
      <c r="D7" s="59"/>
      <c r="E7" s="59"/>
      <c r="F7" s="59"/>
      <c r="G7" s="29"/>
      <c r="H7" s="9"/>
      <c r="I7" s="9"/>
      <c r="J7" s="9"/>
      <c r="K7" s="51" t="s">
        <v>19</v>
      </c>
      <c r="L7" s="29"/>
      <c r="M7" s="34"/>
      <c r="N7" s="29"/>
      <c r="O7" s="29"/>
      <c r="P7" s="31"/>
      <c r="Q7" s="29"/>
      <c r="R7" s="29"/>
      <c r="S7" s="32"/>
      <c r="T7" s="32"/>
      <c r="U7" s="29"/>
      <c r="V7" s="29"/>
      <c r="W7" s="29"/>
      <c r="X7" s="29"/>
      <c r="Y7" s="29"/>
      <c r="Z7" s="29"/>
      <c r="AA7" s="29"/>
      <c r="AB7" s="34"/>
      <c r="AC7" s="29"/>
      <c r="AD7" s="29"/>
      <c r="AE7" s="31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34"/>
      <c r="BY7" s="29"/>
      <c r="BZ7" s="29"/>
      <c r="CA7" s="29"/>
      <c r="CB7" s="29"/>
      <c r="CC7" s="29"/>
      <c r="CD7" s="29"/>
      <c r="CE7" s="36"/>
      <c r="CF7" s="36"/>
      <c r="CX7" s="27"/>
    </row>
    <row r="8" spans="1:109" s="24" customFormat="1" ht="24" customHeight="1">
      <c r="A8" s="41"/>
      <c r="B8" s="41" t="s">
        <v>1</v>
      </c>
      <c r="C8" s="41"/>
      <c r="D8" s="41" t="s">
        <v>2</v>
      </c>
      <c r="E8" s="41"/>
      <c r="F8" s="41" t="s">
        <v>3</v>
      </c>
      <c r="G8" s="29"/>
      <c r="H8" s="13"/>
      <c r="I8" s="13"/>
      <c r="J8" s="13"/>
      <c r="K8" s="51" t="s">
        <v>18</v>
      </c>
      <c r="L8" s="29"/>
      <c r="M8" s="34"/>
      <c r="N8" s="29"/>
      <c r="O8" s="29"/>
      <c r="P8" s="31"/>
      <c r="Q8" s="29"/>
      <c r="R8" s="29"/>
      <c r="S8" s="32"/>
      <c r="T8" s="32"/>
      <c r="U8" s="29"/>
      <c r="V8" s="29"/>
      <c r="W8" s="29"/>
      <c r="X8" s="29"/>
      <c r="Y8" s="29"/>
      <c r="Z8" s="29"/>
      <c r="AA8" s="29"/>
      <c r="AB8" s="34"/>
      <c r="AC8" s="29"/>
      <c r="AD8" s="29"/>
      <c r="AE8" s="31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34"/>
      <c r="BY8" s="29"/>
      <c r="BZ8" s="29"/>
      <c r="CA8" s="29"/>
      <c r="CB8" s="29"/>
      <c r="CC8" s="29"/>
      <c r="CD8" s="29"/>
      <c r="CE8" s="36">
        <f>ROUND(BX31,0)*0.75</f>
        <v>0</v>
      </c>
      <c r="CF8" s="36">
        <f>CE8*AA31</f>
        <v>0</v>
      </c>
      <c r="CX8" s="27"/>
    </row>
    <row r="9" spans="1:109" s="24" customFormat="1" ht="22.5" customHeight="1">
      <c r="A9" s="58" t="s">
        <v>18</v>
      </c>
      <c r="B9" s="42" t="s">
        <v>12</v>
      </c>
      <c r="C9" s="51"/>
      <c r="D9" s="45">
        <f>L14*10000</f>
        <v>0</v>
      </c>
      <c r="E9" s="51"/>
      <c r="F9" s="45"/>
      <c r="G9" s="29"/>
      <c r="H9" s="29"/>
      <c r="I9" s="29"/>
      <c r="J9" s="29">
        <f>IF(A9="Not Closed",1,0)</f>
        <v>1</v>
      </c>
      <c r="K9" s="40"/>
      <c r="L9" s="29"/>
      <c r="M9" s="30"/>
      <c r="N9" s="29"/>
      <c r="O9" s="29"/>
      <c r="P9" s="31"/>
      <c r="Q9" s="29"/>
      <c r="R9" s="29"/>
      <c r="S9" s="29"/>
      <c r="T9" s="29"/>
      <c r="U9" s="29"/>
      <c r="V9" s="29"/>
      <c r="W9" s="29"/>
      <c r="X9" s="29"/>
      <c r="Y9" s="29"/>
      <c r="Z9" s="32"/>
      <c r="AA9" s="29"/>
      <c r="AB9" s="30"/>
      <c r="AC9" s="29"/>
      <c r="AD9" s="33"/>
      <c r="AE9" s="31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30"/>
      <c r="BY9" s="29"/>
      <c r="BZ9" s="29"/>
      <c r="CA9" s="31"/>
      <c r="CB9" s="29"/>
      <c r="CC9" s="29"/>
      <c r="CD9" s="29"/>
      <c r="CW9" s="37"/>
      <c r="CX9" s="26"/>
      <c r="DA9" s="25"/>
    </row>
    <row r="10" spans="1:109" s="24" customFormat="1" ht="22.5" customHeight="1">
      <c r="A10" s="58"/>
      <c r="B10" s="42" t="s">
        <v>15</v>
      </c>
      <c r="C10" s="51"/>
      <c r="D10" s="46">
        <f>D9*1.4</f>
        <v>0</v>
      </c>
      <c r="E10" s="51"/>
      <c r="F10" s="51"/>
      <c r="G10" s="29"/>
      <c r="H10" s="29"/>
      <c r="I10" s="29"/>
      <c r="J10" s="29">
        <f t="shared" ref="J10:J26" si="0">IF(A10="Not Closed",1,0)</f>
        <v>0</v>
      </c>
      <c r="K10" s="40"/>
      <c r="L10" s="29">
        <f>Identification!B9</f>
        <v>0</v>
      </c>
      <c r="M10" s="30"/>
      <c r="N10" s="29"/>
      <c r="O10" s="29"/>
      <c r="P10" s="31"/>
      <c r="Q10" s="29"/>
      <c r="R10" s="29"/>
      <c r="S10" s="29"/>
      <c r="T10" s="29"/>
      <c r="U10" s="29"/>
      <c r="V10" s="29"/>
      <c r="W10" s="29"/>
      <c r="X10" s="29"/>
      <c r="Y10" s="29"/>
      <c r="Z10" s="32"/>
      <c r="AA10" s="29"/>
      <c r="AB10" s="30"/>
      <c r="AC10" s="29"/>
      <c r="AD10" s="33"/>
      <c r="AE10" s="31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30"/>
      <c r="BY10" s="29"/>
      <c r="BZ10" s="29"/>
      <c r="CA10" s="31"/>
      <c r="CB10" s="29"/>
      <c r="CC10" s="29"/>
      <c r="CD10" s="29"/>
      <c r="CW10" s="37"/>
      <c r="CX10" s="26"/>
      <c r="DA10" s="25"/>
    </row>
    <row r="11" spans="1:109" s="24" customFormat="1" ht="22.5" customHeight="1">
      <c r="A11" s="58"/>
      <c r="B11" s="42" t="str">
        <f>IF(L10&lt;5,"Prepaid Rent","Prepaid Insurance")</f>
        <v>Prepaid Rent</v>
      </c>
      <c r="C11" s="51"/>
      <c r="D11" s="46">
        <f>D9/5</f>
        <v>0</v>
      </c>
      <c r="E11" s="51"/>
      <c r="F11" s="51"/>
      <c r="G11" s="29"/>
      <c r="H11" s="29"/>
      <c r="I11" s="29"/>
      <c r="J11" s="29">
        <f t="shared" si="0"/>
        <v>0</v>
      </c>
      <c r="K11" s="29"/>
      <c r="L11" s="29">
        <f>Identification!B12</f>
        <v>0</v>
      </c>
      <c r="M11" s="30"/>
      <c r="N11" s="29"/>
      <c r="O11" s="29"/>
      <c r="P11" s="31"/>
      <c r="Q11" s="29"/>
      <c r="R11" s="29"/>
      <c r="S11" s="29"/>
      <c r="T11" s="29"/>
      <c r="U11" s="29"/>
      <c r="V11" s="29"/>
      <c r="W11" s="29"/>
      <c r="X11" s="29"/>
      <c r="Y11" s="29"/>
      <c r="Z11" s="32"/>
      <c r="AA11" s="29"/>
      <c r="AB11" s="30"/>
      <c r="AC11" s="29"/>
      <c r="AD11" s="33"/>
      <c r="AE11" s="31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30"/>
      <c r="BY11" s="29"/>
      <c r="BZ11" s="29"/>
      <c r="CA11" s="31"/>
      <c r="CB11" s="29"/>
      <c r="CC11" s="29"/>
      <c r="CD11" s="29"/>
      <c r="CW11" s="37"/>
      <c r="CX11" s="26"/>
      <c r="DA11" s="25"/>
    </row>
    <row r="12" spans="1:109" s="24" customFormat="1" ht="22.5" customHeight="1">
      <c r="A12" s="58"/>
      <c r="B12" s="42" t="s">
        <v>20</v>
      </c>
      <c r="C12" s="51"/>
      <c r="D12" s="46">
        <f>D10*2</f>
        <v>0</v>
      </c>
      <c r="E12" s="51"/>
      <c r="F12" s="51"/>
      <c r="G12" s="29"/>
      <c r="H12" s="29"/>
      <c r="I12" s="29"/>
      <c r="J12" s="29">
        <f t="shared" si="0"/>
        <v>0</v>
      </c>
      <c r="K12" s="29"/>
      <c r="L12" s="29">
        <f>Identification!B15</f>
        <v>0</v>
      </c>
      <c r="M12" s="30"/>
      <c r="N12" s="29"/>
      <c r="O12" s="29"/>
      <c r="P12" s="31"/>
      <c r="Q12" s="29"/>
      <c r="R12" s="29"/>
      <c r="S12" s="29"/>
      <c r="T12" s="29"/>
      <c r="U12" s="29"/>
      <c r="V12" s="29"/>
      <c r="W12" s="29"/>
      <c r="X12" s="29"/>
      <c r="Y12" s="29"/>
      <c r="Z12" s="32"/>
      <c r="AA12" s="29"/>
      <c r="AB12" s="30"/>
      <c r="AC12" s="29"/>
      <c r="AD12" s="33"/>
      <c r="AE12" s="31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30"/>
      <c r="BY12" s="29"/>
      <c r="BZ12" s="29"/>
      <c r="CA12" s="31"/>
      <c r="CB12" s="29"/>
      <c r="CC12" s="29"/>
      <c r="CD12" s="29"/>
      <c r="CW12" s="37"/>
      <c r="CX12" s="26"/>
      <c r="DA12" s="25"/>
    </row>
    <row r="13" spans="1:109" s="24" customFormat="1" ht="22.5" customHeight="1">
      <c r="A13" s="58"/>
      <c r="B13" s="42" t="str">
        <f>IF(L12&lt;5,"Building","Equipment")</f>
        <v>Building</v>
      </c>
      <c r="C13" s="51"/>
      <c r="D13" s="46">
        <f>D12*2</f>
        <v>0</v>
      </c>
      <c r="E13" s="51"/>
      <c r="F13" s="51"/>
      <c r="G13" s="29"/>
      <c r="H13" s="29"/>
      <c r="I13" s="29"/>
      <c r="J13" s="29">
        <f t="shared" si="0"/>
        <v>0</v>
      </c>
      <c r="K13" s="29"/>
      <c r="L13" s="29">
        <f>Identification!B18</f>
        <v>0</v>
      </c>
      <c r="M13" s="30"/>
      <c r="N13" s="29"/>
      <c r="O13" s="29"/>
      <c r="P13" s="31"/>
      <c r="Q13" s="29"/>
      <c r="R13" s="29"/>
      <c r="S13" s="29"/>
      <c r="T13" s="29"/>
      <c r="U13" s="29"/>
      <c r="V13" s="29"/>
      <c r="W13" s="29"/>
      <c r="X13" s="29"/>
      <c r="Y13" s="29"/>
      <c r="Z13" s="32"/>
      <c r="AA13" s="29"/>
      <c r="AB13" s="30"/>
      <c r="AC13" s="29"/>
      <c r="AD13" s="33"/>
      <c r="AE13" s="31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30"/>
      <c r="BY13" s="29"/>
      <c r="BZ13" s="29"/>
      <c r="CA13" s="31"/>
      <c r="CB13" s="29"/>
      <c r="CC13" s="29"/>
      <c r="CD13" s="29"/>
      <c r="CW13" s="37"/>
      <c r="CX13" s="26"/>
      <c r="DA13" s="25"/>
    </row>
    <row r="14" spans="1:109" s="24" customFormat="1" ht="22.5" customHeight="1">
      <c r="A14" s="58"/>
      <c r="B14" s="42" t="s">
        <v>21</v>
      </c>
      <c r="C14" s="51"/>
      <c r="D14" s="46">
        <f>D9/10</f>
        <v>0</v>
      </c>
      <c r="E14" s="51"/>
      <c r="F14" s="51"/>
      <c r="G14" s="29"/>
      <c r="H14" s="29"/>
      <c r="I14" s="29"/>
      <c r="J14" s="29">
        <f t="shared" si="0"/>
        <v>0</v>
      </c>
      <c r="K14" s="29"/>
      <c r="L14" s="29">
        <f>SUM(L10:L13)</f>
        <v>0</v>
      </c>
      <c r="M14" s="30"/>
      <c r="N14" s="29"/>
      <c r="O14" s="29"/>
      <c r="P14" s="31"/>
      <c r="Q14" s="29"/>
      <c r="R14" s="29"/>
      <c r="S14" s="29"/>
      <c r="T14" s="29"/>
      <c r="U14" s="29"/>
      <c r="V14" s="29"/>
      <c r="W14" s="29"/>
      <c r="X14" s="29"/>
      <c r="Y14" s="29"/>
      <c r="Z14" s="32"/>
      <c r="AA14" s="29"/>
      <c r="AB14" s="30"/>
      <c r="AC14" s="29"/>
      <c r="AD14" s="33"/>
      <c r="AE14" s="31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30"/>
      <c r="BY14" s="29"/>
      <c r="BZ14" s="29"/>
      <c r="CA14" s="31"/>
      <c r="CB14" s="29"/>
      <c r="CC14" s="29"/>
      <c r="CD14" s="29"/>
      <c r="CW14" s="37"/>
      <c r="CX14" s="26"/>
      <c r="DA14" s="25"/>
    </row>
    <row r="15" spans="1:109" s="24" customFormat="1" ht="22.5" customHeight="1">
      <c r="A15" s="58"/>
      <c r="B15" s="42" t="str">
        <f>IF(L11&lt;5,"Rent Expense","Depreciation Expense")</f>
        <v>Rent Expense</v>
      </c>
      <c r="C15" s="51"/>
      <c r="D15" s="46">
        <f>D13/8</f>
        <v>0</v>
      </c>
      <c r="E15" s="51"/>
      <c r="F15" s="51"/>
      <c r="G15" s="29"/>
      <c r="H15" s="29"/>
      <c r="I15" s="29"/>
      <c r="J15" s="29">
        <f t="shared" ref="J15:J19" si="1">IF(A15="IS Debit",1,0)</f>
        <v>0</v>
      </c>
      <c r="K15" s="29"/>
      <c r="L15" s="29"/>
      <c r="M15" s="30"/>
      <c r="N15" s="29"/>
      <c r="O15" s="29"/>
      <c r="P15" s="31"/>
      <c r="Q15" s="29"/>
      <c r="R15" s="29"/>
      <c r="S15" s="29"/>
      <c r="T15" s="29"/>
      <c r="U15" s="29"/>
      <c r="V15" s="29"/>
      <c r="W15" s="29"/>
      <c r="X15" s="29"/>
      <c r="Y15" s="29"/>
      <c r="Z15" s="32"/>
      <c r="AA15" s="29"/>
      <c r="AB15" s="30"/>
      <c r="AC15" s="29"/>
      <c r="AD15" s="33"/>
      <c r="AE15" s="31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30"/>
      <c r="BY15" s="29"/>
      <c r="BZ15" s="29"/>
      <c r="CA15" s="31"/>
      <c r="CB15" s="29"/>
      <c r="CC15" s="29"/>
      <c r="CD15" s="29"/>
      <c r="CW15" s="37"/>
      <c r="CX15" s="26"/>
      <c r="DA15" s="25"/>
    </row>
    <row r="16" spans="1:109" s="24" customFormat="1" ht="22.5" customHeight="1">
      <c r="A16" s="58"/>
      <c r="B16" s="42" t="str">
        <f>IF(B15="Depreciation Expense","Rent Expense", "Depreciation Expense")</f>
        <v>Depreciation Expense</v>
      </c>
      <c r="C16" s="51"/>
      <c r="D16" s="46">
        <f>D11*3</f>
        <v>0</v>
      </c>
      <c r="E16" s="51"/>
      <c r="F16" s="51"/>
      <c r="G16" s="29"/>
      <c r="H16" s="29"/>
      <c r="I16" s="29"/>
      <c r="J16" s="29">
        <f t="shared" si="1"/>
        <v>0</v>
      </c>
      <c r="K16" s="29"/>
      <c r="L16" s="29"/>
      <c r="M16" s="30"/>
      <c r="N16" s="29"/>
      <c r="O16" s="29"/>
      <c r="P16" s="31"/>
      <c r="Q16" s="29"/>
      <c r="R16" s="29"/>
      <c r="S16" s="29"/>
      <c r="T16" s="29"/>
      <c r="U16" s="29"/>
      <c r="V16" s="29"/>
      <c r="W16" s="29"/>
      <c r="X16" s="29"/>
      <c r="Y16" s="29"/>
      <c r="Z16" s="32"/>
      <c r="AA16" s="29"/>
      <c r="AB16" s="30"/>
      <c r="AC16" s="29"/>
      <c r="AD16" s="33"/>
      <c r="AE16" s="31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30"/>
      <c r="BY16" s="29"/>
      <c r="BZ16" s="29"/>
      <c r="CA16" s="31"/>
      <c r="CB16" s="29"/>
      <c r="CC16" s="29"/>
      <c r="CD16" s="29"/>
      <c r="CW16" s="37"/>
      <c r="CX16" s="26"/>
      <c r="DA16" s="25"/>
    </row>
    <row r="17" spans="1:105" s="24" customFormat="1" ht="22.5" customHeight="1">
      <c r="A17" s="58"/>
      <c r="B17" s="42" t="str">
        <f>IF(L16&lt;5,"Insurance Expense","Tax Expense")</f>
        <v>Insurance Expense</v>
      </c>
      <c r="C17" s="51"/>
      <c r="D17" s="46">
        <f>D16/4</f>
        <v>0</v>
      </c>
      <c r="E17" s="51"/>
      <c r="F17" s="51"/>
      <c r="G17" s="29"/>
      <c r="H17" s="29"/>
      <c r="I17" s="29"/>
      <c r="J17" s="29">
        <f t="shared" si="1"/>
        <v>0</v>
      </c>
      <c r="K17" s="29"/>
      <c r="L17" s="29"/>
      <c r="M17" s="30"/>
      <c r="N17" s="29"/>
      <c r="O17" s="29"/>
      <c r="P17" s="31"/>
      <c r="Q17" s="29"/>
      <c r="R17" s="29"/>
      <c r="S17" s="29"/>
      <c r="T17" s="29"/>
      <c r="U17" s="29"/>
      <c r="V17" s="29"/>
      <c r="W17" s="29"/>
      <c r="X17" s="29"/>
      <c r="Y17" s="29"/>
      <c r="Z17" s="32"/>
      <c r="AA17" s="29"/>
      <c r="AB17" s="30"/>
      <c r="AC17" s="29"/>
      <c r="AD17" s="33"/>
      <c r="AE17" s="31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30"/>
      <c r="BY17" s="29"/>
      <c r="BZ17" s="29"/>
      <c r="CA17" s="31"/>
      <c r="CB17" s="29"/>
      <c r="CC17" s="29"/>
      <c r="CD17" s="29"/>
      <c r="CW17" s="37"/>
      <c r="CX17" s="26"/>
      <c r="DA17" s="25"/>
    </row>
    <row r="18" spans="1:105" s="24" customFormat="1" ht="22.5" customHeight="1">
      <c r="A18" s="58"/>
      <c r="B18" s="42" t="str">
        <f>IF(B17="Insurance Expense","Tax Expense", "Insurance Expense")</f>
        <v>Tax Expense</v>
      </c>
      <c r="C18" s="51"/>
      <c r="D18" s="46">
        <f>(F27-D15-D16-D17)/4</f>
        <v>24150</v>
      </c>
      <c r="E18" s="51"/>
      <c r="F18" s="51"/>
      <c r="G18" s="29"/>
      <c r="H18" s="29"/>
      <c r="I18" s="29"/>
      <c r="J18" s="29">
        <f t="shared" si="1"/>
        <v>0</v>
      </c>
      <c r="K18" s="29"/>
      <c r="L18" s="29"/>
      <c r="M18" s="30"/>
      <c r="N18" s="29"/>
      <c r="O18" s="29"/>
      <c r="P18" s="31"/>
      <c r="Q18" s="29"/>
      <c r="R18" s="29"/>
      <c r="S18" s="29"/>
      <c r="T18" s="29"/>
      <c r="U18" s="29"/>
      <c r="V18" s="29"/>
      <c r="W18" s="29"/>
      <c r="X18" s="29"/>
      <c r="Y18" s="29"/>
      <c r="Z18" s="32"/>
      <c r="AA18" s="29"/>
      <c r="AB18" s="30"/>
      <c r="AC18" s="29"/>
      <c r="AD18" s="33"/>
      <c r="AE18" s="31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30"/>
      <c r="BY18" s="29"/>
      <c r="BZ18" s="29"/>
      <c r="CA18" s="31"/>
      <c r="CB18" s="29"/>
      <c r="CC18" s="29"/>
      <c r="CD18" s="29"/>
      <c r="CW18" s="37"/>
      <c r="CX18" s="26"/>
      <c r="DA18" s="25"/>
    </row>
    <row r="19" spans="1:105" s="24" customFormat="1" ht="22.5" customHeight="1">
      <c r="A19" s="58"/>
      <c r="B19" s="42" t="s">
        <v>34</v>
      </c>
      <c r="C19" s="51"/>
      <c r="D19" s="46">
        <v>64400</v>
      </c>
      <c r="E19" s="51"/>
      <c r="F19" s="51"/>
      <c r="G19" s="29"/>
      <c r="H19" s="29"/>
      <c r="I19" s="29"/>
      <c r="J19" s="29">
        <f t="shared" si="1"/>
        <v>0</v>
      </c>
      <c r="K19" s="29"/>
      <c r="L19" s="29"/>
      <c r="M19" s="30"/>
      <c r="N19" s="29"/>
      <c r="O19" s="29"/>
      <c r="P19" s="31"/>
      <c r="Q19" s="29"/>
      <c r="R19" s="29"/>
      <c r="S19" s="29"/>
      <c r="T19" s="29"/>
      <c r="U19" s="29"/>
      <c r="V19" s="29"/>
      <c r="W19" s="29"/>
      <c r="X19" s="29"/>
      <c r="Y19" s="29"/>
      <c r="Z19" s="32"/>
      <c r="AA19" s="29"/>
      <c r="AB19" s="30"/>
      <c r="AC19" s="29"/>
      <c r="AD19" s="33"/>
      <c r="AE19" s="31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30"/>
      <c r="BY19" s="29"/>
      <c r="BZ19" s="29"/>
      <c r="CA19" s="31"/>
      <c r="CB19" s="29"/>
      <c r="CC19" s="29"/>
      <c r="CD19" s="29"/>
      <c r="CW19" s="37"/>
      <c r="CX19" s="26"/>
      <c r="DA19" s="25"/>
    </row>
    <row r="20" spans="1:105" s="24" customFormat="1" ht="22.5" customHeight="1">
      <c r="A20" s="58"/>
      <c r="B20" s="42" t="s">
        <v>26</v>
      </c>
      <c r="C20" s="51"/>
      <c r="D20" s="46">
        <f>D9/8</f>
        <v>0</v>
      </c>
      <c r="E20" s="51"/>
      <c r="F20" s="51"/>
      <c r="G20" s="29"/>
      <c r="H20" s="29"/>
      <c r="I20" s="29"/>
      <c r="J20" s="29">
        <f>IF(A20="RE Direct",1,0)</f>
        <v>0</v>
      </c>
      <c r="K20" s="29"/>
      <c r="L20" s="29"/>
      <c r="M20" s="30"/>
      <c r="N20" s="29"/>
      <c r="O20" s="29"/>
      <c r="P20" s="31"/>
      <c r="Q20" s="29"/>
      <c r="R20" s="29"/>
      <c r="S20" s="29"/>
      <c r="T20" s="29"/>
      <c r="U20" s="29"/>
      <c r="V20" s="29"/>
      <c r="W20" s="29"/>
      <c r="X20" s="29"/>
      <c r="Y20" s="29"/>
      <c r="Z20" s="32"/>
      <c r="AA20" s="29"/>
      <c r="AB20" s="30"/>
      <c r="AC20" s="29"/>
      <c r="AD20" s="33"/>
      <c r="AE20" s="31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30"/>
      <c r="BY20" s="29"/>
      <c r="BZ20" s="29"/>
      <c r="CA20" s="31"/>
      <c r="CB20" s="29"/>
      <c r="CC20" s="29"/>
      <c r="CD20" s="29"/>
      <c r="CW20" s="37"/>
      <c r="CX20" s="26"/>
      <c r="DA20" s="25"/>
    </row>
    <row r="21" spans="1:105" s="24" customFormat="1" ht="22.5" customHeight="1">
      <c r="A21" s="58"/>
      <c r="B21" s="44" t="s">
        <v>27</v>
      </c>
      <c r="C21" s="51"/>
      <c r="D21" s="51"/>
      <c r="E21" s="51"/>
      <c r="F21" s="45">
        <f>D15*5</f>
        <v>0</v>
      </c>
      <c r="G21" s="29"/>
      <c r="H21" s="29"/>
      <c r="I21" s="29"/>
      <c r="J21" s="29">
        <f t="shared" si="0"/>
        <v>0</v>
      </c>
      <c r="K21" s="29"/>
      <c r="L21" s="29"/>
      <c r="M21" s="30"/>
      <c r="N21" s="29"/>
      <c r="O21" s="29"/>
      <c r="P21" s="31"/>
      <c r="Q21" s="29"/>
      <c r="R21" s="29"/>
      <c r="S21" s="29"/>
      <c r="T21" s="29"/>
      <c r="U21" s="29"/>
      <c r="V21" s="29"/>
      <c r="W21" s="29"/>
      <c r="X21" s="29"/>
      <c r="Y21" s="29"/>
      <c r="Z21" s="32"/>
      <c r="AA21" s="29"/>
      <c r="AB21" s="30"/>
      <c r="AC21" s="29"/>
      <c r="AD21" s="33"/>
      <c r="AE21" s="31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30"/>
      <c r="BY21" s="29"/>
      <c r="BZ21" s="29"/>
      <c r="CA21" s="31"/>
      <c r="CB21" s="29"/>
      <c r="CC21" s="29"/>
      <c r="CD21" s="29"/>
      <c r="CW21" s="37"/>
      <c r="CX21" s="26"/>
      <c r="DA21" s="25"/>
    </row>
    <row r="22" spans="1:105" s="24" customFormat="1" ht="22.5" customHeight="1">
      <c r="A22" s="58"/>
      <c r="B22" s="44" t="s">
        <v>22</v>
      </c>
      <c r="C22" s="51"/>
      <c r="D22" s="51"/>
      <c r="E22" s="51"/>
      <c r="F22" s="46">
        <f>D11*2.5</f>
        <v>0</v>
      </c>
      <c r="G22" s="29"/>
      <c r="H22" s="29"/>
      <c r="I22" s="29"/>
      <c r="J22" s="29">
        <f t="shared" si="0"/>
        <v>0</v>
      </c>
      <c r="K22" s="29"/>
      <c r="L22" s="29"/>
      <c r="M22" s="30"/>
      <c r="N22" s="29"/>
      <c r="O22" s="29"/>
      <c r="P22" s="31"/>
      <c r="Q22" s="29"/>
      <c r="R22" s="29"/>
      <c r="S22" s="29"/>
      <c r="T22" s="29"/>
      <c r="U22" s="29"/>
      <c r="V22" s="29"/>
      <c r="W22" s="29"/>
      <c r="X22" s="29"/>
      <c r="Y22" s="29"/>
      <c r="Z22" s="32"/>
      <c r="AA22" s="29"/>
      <c r="AB22" s="30"/>
      <c r="AC22" s="29"/>
      <c r="AD22" s="33"/>
      <c r="AE22" s="31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30"/>
      <c r="BY22" s="29"/>
      <c r="BZ22" s="29"/>
      <c r="CA22" s="31"/>
      <c r="CB22" s="29"/>
      <c r="CC22" s="29"/>
      <c r="CD22" s="29"/>
      <c r="CW22" s="37"/>
      <c r="CX22" s="26"/>
      <c r="DA22" s="25"/>
    </row>
    <row r="23" spans="1:105" s="24" customFormat="1" ht="22.5" customHeight="1">
      <c r="A23" s="58"/>
      <c r="B23" s="44" t="str">
        <f>IF(L13&lt;5,"Salaries Payable","Taxes Payable")</f>
        <v>Salaries Payable</v>
      </c>
      <c r="C23" s="51"/>
      <c r="D23" s="51"/>
      <c r="E23" s="51"/>
      <c r="F23" s="46">
        <f>D18/4</f>
        <v>6037.5</v>
      </c>
      <c r="G23" s="29"/>
      <c r="H23" s="29"/>
      <c r="I23" s="29"/>
      <c r="J23" s="29">
        <f t="shared" si="0"/>
        <v>0</v>
      </c>
      <c r="K23" s="29"/>
      <c r="L23" s="29"/>
      <c r="M23" s="30"/>
      <c r="N23" s="29"/>
      <c r="O23" s="29"/>
      <c r="P23" s="31"/>
      <c r="Q23" s="29"/>
      <c r="R23" s="29"/>
      <c r="S23" s="29"/>
      <c r="T23" s="29"/>
      <c r="U23" s="29"/>
      <c r="V23" s="29"/>
      <c r="W23" s="29"/>
      <c r="X23" s="29"/>
      <c r="Y23" s="29"/>
      <c r="Z23" s="32"/>
      <c r="AA23" s="29"/>
      <c r="AB23" s="30"/>
      <c r="AC23" s="29"/>
      <c r="AD23" s="33"/>
      <c r="AE23" s="31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30"/>
      <c r="BY23" s="29"/>
      <c r="BZ23" s="29"/>
      <c r="CA23" s="31"/>
      <c r="CB23" s="29"/>
      <c r="CC23" s="29"/>
      <c r="CD23" s="29"/>
      <c r="CW23" s="37"/>
      <c r="CX23" s="26"/>
      <c r="DA23" s="25"/>
    </row>
    <row r="24" spans="1:105" s="24" customFormat="1" ht="22.5" customHeight="1">
      <c r="A24" s="58"/>
      <c r="B24" s="44" t="s">
        <v>23</v>
      </c>
      <c r="C24" s="51"/>
      <c r="D24" s="51"/>
      <c r="E24" s="51"/>
      <c r="F24" s="46">
        <f>L14*2000</f>
        <v>0</v>
      </c>
      <c r="G24" s="29"/>
      <c r="H24" s="29"/>
      <c r="I24" s="29"/>
      <c r="J24" s="29">
        <f t="shared" si="0"/>
        <v>0</v>
      </c>
      <c r="K24" s="29"/>
      <c r="L24" s="29"/>
      <c r="M24" s="30"/>
      <c r="N24" s="29"/>
      <c r="O24" s="29"/>
      <c r="P24" s="31"/>
      <c r="Q24" s="29"/>
      <c r="R24" s="29"/>
      <c r="S24" s="29"/>
      <c r="T24" s="29"/>
      <c r="U24" s="29"/>
      <c r="V24" s="29"/>
      <c r="W24" s="29"/>
      <c r="X24" s="29"/>
      <c r="Y24" s="29"/>
      <c r="Z24" s="32"/>
      <c r="AA24" s="29"/>
      <c r="AB24" s="30"/>
      <c r="AC24" s="29"/>
      <c r="AD24" s="33"/>
      <c r="AE24" s="31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30"/>
      <c r="BY24" s="29"/>
      <c r="BZ24" s="29"/>
      <c r="CA24" s="31"/>
      <c r="CB24" s="29"/>
      <c r="CC24" s="29"/>
      <c r="CD24" s="29"/>
      <c r="CW24" s="37"/>
      <c r="CX24" s="26"/>
      <c r="DA24" s="25"/>
    </row>
    <row r="25" spans="1:105" s="24" customFormat="1" ht="22.5" customHeight="1">
      <c r="A25" s="58"/>
      <c r="B25" s="44" t="s">
        <v>24</v>
      </c>
      <c r="C25" s="51"/>
      <c r="D25" s="51"/>
      <c r="E25" s="51"/>
      <c r="F25" s="46">
        <v>10000</v>
      </c>
      <c r="G25" s="29"/>
      <c r="H25" s="29"/>
      <c r="I25" s="29"/>
      <c r="J25" s="29">
        <f t="shared" si="0"/>
        <v>0</v>
      </c>
      <c r="K25" s="29"/>
      <c r="L25" s="29"/>
      <c r="M25" s="30"/>
      <c r="N25" s="29"/>
      <c r="O25" s="29"/>
      <c r="P25" s="31"/>
      <c r="Q25" s="29"/>
      <c r="R25" s="29"/>
      <c r="S25" s="29"/>
      <c r="T25" s="29"/>
      <c r="U25" s="29"/>
      <c r="V25" s="29"/>
      <c r="W25" s="29"/>
      <c r="X25" s="29"/>
      <c r="Y25" s="29"/>
      <c r="Z25" s="32"/>
      <c r="AA25" s="29"/>
      <c r="AB25" s="30"/>
      <c r="AC25" s="29"/>
      <c r="AD25" s="33"/>
      <c r="AE25" s="31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30"/>
      <c r="BY25" s="29"/>
      <c r="BZ25" s="29"/>
      <c r="CA25" s="31"/>
      <c r="CB25" s="29"/>
      <c r="CC25" s="29"/>
      <c r="CD25" s="29"/>
      <c r="CW25" s="37"/>
      <c r="CX25" s="26"/>
      <c r="DA25" s="25"/>
    </row>
    <row r="26" spans="1:105" s="24" customFormat="1" ht="22.5" customHeight="1">
      <c r="A26" s="58"/>
      <c r="B26" s="44" t="s">
        <v>25</v>
      </c>
      <c r="C26" s="51"/>
      <c r="D26" s="51"/>
      <c r="E26" s="51"/>
      <c r="F26" s="46">
        <f>D28-F21-F22-F23-F24-F25-F27</f>
        <v>-24087.5</v>
      </c>
      <c r="G26" s="29"/>
      <c r="H26" s="29"/>
      <c r="I26" s="29"/>
      <c r="J26" s="29">
        <f t="shared" si="0"/>
        <v>0</v>
      </c>
      <c r="K26" s="29"/>
      <c r="L26" s="29"/>
      <c r="M26" s="30"/>
      <c r="N26" s="29"/>
      <c r="O26" s="29"/>
      <c r="P26" s="31"/>
      <c r="Q26" s="29"/>
      <c r="R26" s="29"/>
      <c r="S26" s="29"/>
      <c r="T26" s="29"/>
      <c r="U26" s="29"/>
      <c r="V26" s="29"/>
      <c r="W26" s="29"/>
      <c r="X26" s="29"/>
      <c r="Y26" s="29"/>
      <c r="Z26" s="32"/>
      <c r="AA26" s="29"/>
      <c r="AB26" s="30"/>
      <c r="AC26" s="29"/>
      <c r="AD26" s="33"/>
      <c r="AE26" s="31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30"/>
      <c r="BY26" s="29"/>
      <c r="BZ26" s="29"/>
      <c r="CA26" s="31"/>
      <c r="CB26" s="29"/>
      <c r="CC26" s="29"/>
      <c r="CD26" s="29"/>
      <c r="CW26" s="37"/>
      <c r="CX26" s="26"/>
      <c r="DA26" s="25"/>
    </row>
    <row r="27" spans="1:105" s="24" customFormat="1" ht="22.5" customHeight="1">
      <c r="A27" s="58"/>
      <c r="B27" s="44" t="s">
        <v>29</v>
      </c>
      <c r="C27" s="51"/>
      <c r="D27" s="47">
        <v>0</v>
      </c>
      <c r="E27" s="51"/>
      <c r="F27" s="47">
        <f>(D15+D16+D17+D19)*1.5</f>
        <v>96600</v>
      </c>
      <c r="G27" s="29"/>
      <c r="H27" s="52"/>
      <c r="I27" s="29"/>
      <c r="J27" s="29">
        <f>IF(A27="IS Credit",1,0)</f>
        <v>0</v>
      </c>
      <c r="K27" s="29"/>
      <c r="L27" s="29"/>
      <c r="M27" s="30"/>
      <c r="N27" s="29"/>
      <c r="O27" s="29"/>
      <c r="P27" s="31"/>
      <c r="Q27" s="29"/>
      <c r="R27" s="29"/>
      <c r="S27" s="29"/>
      <c r="T27" s="29"/>
      <c r="U27" s="29"/>
      <c r="V27" s="29"/>
      <c r="W27" s="29"/>
      <c r="X27" s="29"/>
      <c r="Y27" s="29"/>
      <c r="Z27" s="32"/>
      <c r="AA27" s="29"/>
      <c r="AB27" s="30"/>
      <c r="AC27" s="29"/>
      <c r="AD27" s="33"/>
      <c r="AE27" s="31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30"/>
      <c r="BY27" s="29"/>
      <c r="BZ27" s="29"/>
      <c r="CA27" s="31"/>
      <c r="CB27" s="29"/>
      <c r="CC27" s="29"/>
      <c r="CD27" s="29"/>
      <c r="CW27" s="37"/>
      <c r="CX27" s="26"/>
      <c r="DA27" s="25"/>
    </row>
    <row r="28" spans="1:105" s="24" customFormat="1" ht="22.5" customHeight="1">
      <c r="A28" s="43"/>
      <c r="B28" s="44"/>
      <c r="C28" s="51"/>
      <c r="D28" s="48">
        <f>SUM(D9:D27)</f>
        <v>88550</v>
      </c>
      <c r="E28" s="48"/>
      <c r="F28" s="48">
        <f>D28</f>
        <v>88550</v>
      </c>
      <c r="G28" s="29"/>
      <c r="H28" s="29"/>
      <c r="I28" s="29"/>
      <c r="J28" s="29" t="e">
        <f>J9*J10*J11*J12*J13*#REF!*J14*J15*J16*J17*J18*J19*#REF!*J20*J21*#REF!*J22*J23*J24*J25*J26*J27</f>
        <v>#REF!</v>
      </c>
      <c r="K28" s="29"/>
      <c r="L28" s="29"/>
      <c r="M28" s="30"/>
      <c r="N28" s="29"/>
      <c r="O28" s="29"/>
      <c r="P28" s="31"/>
      <c r="Q28" s="29"/>
      <c r="R28" s="29"/>
      <c r="S28" s="29"/>
      <c r="T28" s="29"/>
      <c r="U28" s="29"/>
      <c r="V28" s="29"/>
      <c r="W28" s="29"/>
      <c r="X28" s="29"/>
      <c r="Y28" s="29"/>
      <c r="Z28" s="32"/>
      <c r="AA28" s="29"/>
      <c r="AB28" s="30"/>
      <c r="AC28" s="29"/>
      <c r="AD28" s="33"/>
      <c r="AE28" s="31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30"/>
      <c r="BY28" s="29"/>
      <c r="BZ28" s="29"/>
      <c r="CA28" s="31"/>
      <c r="CB28" s="29"/>
      <c r="CC28" s="29"/>
      <c r="CD28" s="29"/>
      <c r="CW28" s="37"/>
      <c r="CX28" s="26"/>
      <c r="DA28" s="25"/>
    </row>
    <row r="29" spans="1:105" s="24" customFormat="1" ht="22.5" customHeight="1">
      <c r="A29" s="39"/>
      <c r="B29" s="44"/>
      <c r="C29" s="51"/>
      <c r="D29" s="51"/>
      <c r="E29" s="51"/>
      <c r="F29" s="51"/>
      <c r="G29" s="29"/>
      <c r="H29" s="29"/>
      <c r="I29" s="29"/>
      <c r="J29" s="29"/>
      <c r="K29" s="29"/>
      <c r="L29" s="29"/>
      <c r="M29" s="30"/>
      <c r="N29" s="29"/>
      <c r="O29" s="29"/>
      <c r="P29" s="31"/>
      <c r="Q29" s="29"/>
      <c r="R29" s="29"/>
      <c r="S29" s="29"/>
      <c r="T29" s="29"/>
      <c r="U29" s="29"/>
      <c r="V29" s="29"/>
      <c r="W29" s="29"/>
      <c r="X29" s="29"/>
      <c r="Y29" s="29"/>
      <c r="Z29" s="32"/>
      <c r="AA29" s="29"/>
      <c r="AB29" s="30"/>
      <c r="AC29" s="29"/>
      <c r="AD29" s="33"/>
      <c r="AE29" s="31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30"/>
      <c r="BY29" s="29"/>
      <c r="BZ29" s="29"/>
      <c r="CA29" s="31"/>
      <c r="CB29" s="29"/>
      <c r="CC29" s="29"/>
      <c r="CD29" s="29"/>
      <c r="CW29" s="37"/>
      <c r="CX29" s="26"/>
      <c r="DA29" s="25"/>
    </row>
    <row r="30" spans="1:105" s="29" customFormat="1" ht="24" customHeight="1">
      <c r="A30" s="11" t="s">
        <v>5</v>
      </c>
      <c r="B30" s="11"/>
      <c r="C30" s="11"/>
      <c r="D30" s="11"/>
      <c r="E30" s="11"/>
      <c r="F30" s="12" t="s">
        <v>4</v>
      </c>
      <c r="H30" s="9"/>
      <c r="I30" s="9"/>
      <c r="J30" s="9"/>
      <c r="K30" s="10"/>
      <c r="M30" s="34"/>
      <c r="P30" s="31"/>
      <c r="S30" s="32"/>
      <c r="T30" s="32"/>
      <c r="AB30" s="34"/>
      <c r="AE30" s="31"/>
      <c r="BX30" s="34"/>
      <c r="CE30" s="33" t="e">
        <f>ROUND(#REF!,0)*0.75</f>
        <v>#REF!</v>
      </c>
      <c r="CF30" s="33" t="e">
        <f>CE30*#REF!</f>
        <v>#REF!</v>
      </c>
      <c r="CX30" s="34"/>
    </row>
    <row r="31" spans="1:105" s="29" customFormat="1" ht="24" customHeight="1">
      <c r="A31" s="14" t="s">
        <v>0</v>
      </c>
      <c r="B31" s="14" t="s">
        <v>1</v>
      </c>
      <c r="C31" s="14"/>
      <c r="D31" s="14" t="s">
        <v>2</v>
      </c>
      <c r="E31" s="14"/>
      <c r="F31" s="14" t="s">
        <v>3</v>
      </c>
      <c r="H31" s="13"/>
      <c r="I31" s="13"/>
      <c r="J31" s="13"/>
      <c r="K31" s="13"/>
      <c r="M31" s="34"/>
      <c r="P31" s="31"/>
      <c r="S31" s="32"/>
      <c r="T31" s="32"/>
      <c r="AB31" s="34"/>
      <c r="AE31" s="31"/>
      <c r="BX31" s="34"/>
      <c r="CE31" s="33" t="e">
        <f>ROUND(#REF!,0)*0.75</f>
        <v>#REF!</v>
      </c>
      <c r="CF31" s="33" t="e">
        <f>CE31*#REF!</f>
        <v>#REF!</v>
      </c>
      <c r="CX31" s="34"/>
    </row>
    <row r="32" spans="1:105" s="29" customFormat="1" ht="24" customHeight="1">
      <c r="A32" s="15" t="s">
        <v>11</v>
      </c>
      <c r="B32" s="22" t="str">
        <f>IF(J27=1,B27,"")</f>
        <v/>
      </c>
      <c r="C32" s="16" t="str">
        <f>IF($I$34=1,$K$30,"")</f>
        <v/>
      </c>
      <c r="D32" s="28">
        <f>IF(J27=1,F27,0)</f>
        <v>0</v>
      </c>
      <c r="E32" s="16"/>
      <c r="F32" s="17"/>
      <c r="H32" s="13"/>
      <c r="I32" s="13"/>
      <c r="J32" s="13"/>
      <c r="K32" s="13"/>
      <c r="M32" s="34"/>
      <c r="P32" s="31"/>
      <c r="S32" s="32"/>
      <c r="T32" s="32"/>
      <c r="AB32" s="34"/>
      <c r="AE32" s="31"/>
      <c r="BX32" s="34"/>
      <c r="CE32" s="33" t="e">
        <f>ROUND(#REF!,0)*0.75</f>
        <v>#REF!</v>
      </c>
      <c r="CF32" s="33" t="e">
        <f>CE32*#REF!</f>
        <v>#REF!</v>
      </c>
      <c r="CX32" s="34"/>
    </row>
    <row r="33" spans="1:105" s="29" customFormat="1" ht="24" customHeight="1">
      <c r="A33" s="18"/>
      <c r="B33" s="53" t="str">
        <f>IF(J27=1,"Income Summary","")</f>
        <v/>
      </c>
      <c r="C33" s="16" t="str">
        <f>C32</f>
        <v/>
      </c>
      <c r="D33" s="19"/>
      <c r="E33" s="16"/>
      <c r="F33" s="35">
        <f>D32</f>
        <v>0</v>
      </c>
      <c r="H33" s="13"/>
      <c r="I33" s="13"/>
      <c r="J33" s="13"/>
      <c r="K33" s="13"/>
      <c r="M33" s="34"/>
      <c r="P33" s="31"/>
      <c r="S33" s="32"/>
      <c r="T33" s="32"/>
      <c r="AB33" s="34"/>
      <c r="AE33" s="31"/>
      <c r="BX33" s="34"/>
      <c r="CE33" s="33" t="e">
        <f>ROUND(#REF!,0)*0.75</f>
        <v>#REF!</v>
      </c>
      <c r="CF33" s="33" t="e">
        <f>CE33*#REF!</f>
        <v>#REF!</v>
      </c>
      <c r="CX33" s="34"/>
    </row>
    <row r="34" spans="1:105" s="29" customFormat="1" ht="24" customHeight="1">
      <c r="A34" s="18"/>
      <c r="B34" s="20" t="s">
        <v>28</v>
      </c>
      <c r="C34" s="20"/>
      <c r="D34" s="21"/>
      <c r="E34" s="21"/>
      <c r="F34" s="21"/>
      <c r="K34" s="13"/>
      <c r="M34" s="34"/>
      <c r="P34" s="31"/>
      <c r="S34" s="32"/>
      <c r="T34" s="32"/>
      <c r="AB34" s="34"/>
      <c r="AE34" s="31"/>
      <c r="BX34" s="34"/>
      <c r="CE34" s="33" t="e">
        <f>ROUND(#REF!,0)*0.75</f>
        <v>#REF!</v>
      </c>
      <c r="CF34" s="33" t="e">
        <f>CE34*#REF!</f>
        <v>#REF!</v>
      </c>
      <c r="CX34" s="34"/>
    </row>
    <row r="35" spans="1:105" s="29" customFormat="1" ht="22.5" customHeight="1">
      <c r="A35" s="51"/>
      <c r="B35" s="44"/>
      <c r="C35" s="51"/>
      <c r="D35" s="51"/>
      <c r="E35" s="51"/>
      <c r="F35" s="51"/>
      <c r="M35" s="30"/>
      <c r="P35" s="31"/>
      <c r="Z35" s="32"/>
      <c r="AB35" s="30"/>
      <c r="AD35" s="33"/>
      <c r="AE35" s="31"/>
      <c r="BX35" s="30"/>
      <c r="CA35" s="31"/>
      <c r="CW35" s="32"/>
      <c r="CX35" s="30"/>
      <c r="DA35" s="31"/>
    </row>
    <row r="36" spans="1:105" s="29" customFormat="1" ht="24" customHeight="1">
      <c r="A36" s="11" t="s">
        <v>5</v>
      </c>
      <c r="B36" s="11"/>
      <c r="C36" s="11"/>
      <c r="D36" s="11"/>
      <c r="E36" s="11"/>
      <c r="F36" s="12" t="s">
        <v>4</v>
      </c>
      <c r="H36" s="9"/>
      <c r="I36" s="9"/>
      <c r="J36" s="9"/>
      <c r="K36" s="10"/>
      <c r="M36" s="34"/>
      <c r="P36" s="31"/>
      <c r="S36" s="32"/>
      <c r="T36" s="32"/>
      <c r="AB36" s="34"/>
      <c r="AE36" s="31"/>
      <c r="BX36" s="34"/>
      <c r="CE36" s="33" t="e">
        <f>ROUND(#REF!,0)*0.75</f>
        <v>#REF!</v>
      </c>
      <c r="CF36" s="33" t="e">
        <f>CE36*#REF!</f>
        <v>#REF!</v>
      </c>
      <c r="CX36" s="34"/>
    </row>
    <row r="37" spans="1:105" s="29" customFormat="1" ht="24" customHeight="1">
      <c r="A37" s="14" t="s">
        <v>0</v>
      </c>
      <c r="B37" s="14" t="s">
        <v>1</v>
      </c>
      <c r="C37" s="14"/>
      <c r="D37" s="14" t="s">
        <v>2</v>
      </c>
      <c r="E37" s="14"/>
      <c r="F37" s="14" t="s">
        <v>3</v>
      </c>
      <c r="H37" s="13"/>
      <c r="I37" s="13"/>
      <c r="J37" s="13"/>
      <c r="K37" s="13"/>
      <c r="M37" s="34"/>
      <c r="P37" s="31"/>
      <c r="S37" s="32"/>
      <c r="T37" s="32"/>
      <c r="AB37" s="34"/>
      <c r="AE37" s="31"/>
      <c r="BX37" s="34"/>
      <c r="CE37" s="33" t="e">
        <f>ROUND(#REF!,0)*0.75</f>
        <v>#REF!</v>
      </c>
      <c r="CF37" s="33" t="e">
        <f>CE37*#REF!</f>
        <v>#REF!</v>
      </c>
      <c r="CX37" s="34"/>
    </row>
    <row r="38" spans="1:105" s="29" customFormat="1" ht="24" customHeight="1">
      <c r="A38" s="15" t="s">
        <v>11</v>
      </c>
      <c r="B38" s="28" t="str">
        <f>IF(J39&gt;0,"Income Summary","")</f>
        <v/>
      </c>
      <c r="C38" s="16" t="str">
        <f>IF($I$34=1,$K$30,"")</f>
        <v/>
      </c>
      <c r="D38" s="28">
        <f>IF(J39&gt;0,K39,0)</f>
        <v>0</v>
      </c>
      <c r="E38" s="16"/>
      <c r="F38" s="17"/>
      <c r="H38" s="13"/>
      <c r="I38" s="13"/>
      <c r="J38" s="13"/>
      <c r="K38" s="13"/>
      <c r="M38" s="34"/>
      <c r="P38" s="31"/>
      <c r="S38" s="32"/>
      <c r="T38" s="32"/>
      <c r="AB38" s="34"/>
      <c r="AE38" s="31"/>
      <c r="BX38" s="34"/>
      <c r="CE38" s="33" t="e">
        <f>ROUND(#REF!,0)*0.75</f>
        <v>#REF!</v>
      </c>
      <c r="CF38" s="33" t="e">
        <f>CE38*#REF!</f>
        <v>#REF!</v>
      </c>
      <c r="CX38" s="34"/>
    </row>
    <row r="39" spans="1:105" s="29" customFormat="1" ht="24" customHeight="1">
      <c r="A39" s="18"/>
      <c r="B39" s="53" t="str">
        <f>IF(J15=1,B15,"")</f>
        <v/>
      </c>
      <c r="C39" s="16">
        <f>C35</f>
        <v>0</v>
      </c>
      <c r="D39" s="19"/>
      <c r="E39" s="16"/>
      <c r="F39" s="35">
        <f>IF(J15=1,D15,0)</f>
        <v>0</v>
      </c>
      <c r="H39" s="13"/>
      <c r="I39" s="13"/>
      <c r="J39" s="54">
        <f>F39*F40*F41*F42*F43</f>
        <v>0</v>
      </c>
      <c r="K39" s="54">
        <f>SUM(F39:F43)</f>
        <v>0</v>
      </c>
      <c r="M39" s="34"/>
      <c r="P39" s="31"/>
      <c r="S39" s="32"/>
      <c r="T39" s="32"/>
      <c r="AB39" s="34"/>
      <c r="AE39" s="31"/>
      <c r="BX39" s="34"/>
      <c r="CE39" s="33" t="e">
        <f>ROUND(#REF!,0)*0.75</f>
        <v>#REF!</v>
      </c>
      <c r="CF39" s="33" t="e">
        <f>CE39*#REF!</f>
        <v>#REF!</v>
      </c>
      <c r="CX39" s="34"/>
    </row>
    <row r="40" spans="1:105" s="29" customFormat="1" ht="24" customHeight="1">
      <c r="A40" s="18"/>
      <c r="B40" s="53" t="str">
        <f t="shared" ref="B40:B43" si="2">IF(J16=1,B16,"")</f>
        <v/>
      </c>
      <c r="C40" s="16">
        <f>C35</f>
        <v>0</v>
      </c>
      <c r="D40" s="19"/>
      <c r="E40" s="16"/>
      <c r="F40" s="35">
        <f t="shared" ref="F40:F43" si="3">IF(J16=1,D16,0)</f>
        <v>0</v>
      </c>
      <c r="H40" s="13"/>
      <c r="I40" s="13"/>
      <c r="J40" s="13"/>
      <c r="K40" s="13"/>
      <c r="M40" s="34"/>
      <c r="P40" s="31"/>
      <c r="S40" s="32"/>
      <c r="T40" s="32"/>
      <c r="AB40" s="34"/>
      <c r="AE40" s="31"/>
      <c r="BX40" s="34"/>
      <c r="CE40" s="33" t="e">
        <f>ROUND(#REF!,0)*0.75</f>
        <v>#REF!</v>
      </c>
      <c r="CF40" s="33" t="e">
        <f>CE40*#REF!</f>
        <v>#REF!</v>
      </c>
      <c r="CX40" s="34"/>
    </row>
    <row r="41" spans="1:105" s="29" customFormat="1" ht="24" customHeight="1">
      <c r="A41" s="18"/>
      <c r="B41" s="53" t="str">
        <f t="shared" si="2"/>
        <v/>
      </c>
      <c r="C41" s="16">
        <f>C36</f>
        <v>0</v>
      </c>
      <c r="D41" s="19"/>
      <c r="E41" s="16"/>
      <c r="F41" s="35">
        <f t="shared" si="3"/>
        <v>0</v>
      </c>
      <c r="H41" s="13"/>
      <c r="I41" s="13"/>
      <c r="J41" s="13"/>
      <c r="K41" s="13"/>
      <c r="M41" s="34"/>
      <c r="P41" s="31"/>
      <c r="S41" s="32"/>
      <c r="T41" s="32"/>
      <c r="AB41" s="34"/>
      <c r="AE41" s="31"/>
      <c r="BX41" s="34"/>
      <c r="CE41" s="33" t="e">
        <f>ROUND(#REF!,0)*0.75</f>
        <v>#REF!</v>
      </c>
      <c r="CF41" s="33" t="e">
        <f>CE41*#REF!</f>
        <v>#REF!</v>
      </c>
      <c r="CX41" s="34"/>
    </row>
    <row r="42" spans="1:105" s="29" customFormat="1" ht="24" customHeight="1">
      <c r="A42" s="18"/>
      <c r="B42" s="53" t="str">
        <f t="shared" si="2"/>
        <v/>
      </c>
      <c r="C42" s="16">
        <f>C37</f>
        <v>0</v>
      </c>
      <c r="D42" s="19"/>
      <c r="E42" s="16"/>
      <c r="F42" s="35">
        <f t="shared" si="3"/>
        <v>0</v>
      </c>
      <c r="H42" s="13"/>
      <c r="I42" s="13"/>
      <c r="J42" s="13"/>
      <c r="K42" s="13"/>
      <c r="M42" s="34"/>
      <c r="P42" s="31"/>
      <c r="S42" s="32"/>
      <c r="T42" s="32"/>
      <c r="AB42" s="34"/>
      <c r="AE42" s="31"/>
      <c r="BX42" s="34"/>
      <c r="CE42" s="33" t="e">
        <f>ROUND(#REF!,0)*0.75</f>
        <v>#REF!</v>
      </c>
      <c r="CF42" s="33" t="e">
        <f>CE42*#REF!</f>
        <v>#REF!</v>
      </c>
      <c r="CX42" s="34"/>
    </row>
    <row r="43" spans="1:105" s="29" customFormat="1" ht="24" customHeight="1">
      <c r="A43" s="18"/>
      <c r="B43" s="53" t="str">
        <f t="shared" si="2"/>
        <v/>
      </c>
      <c r="C43" s="16" t="str">
        <f>C38</f>
        <v/>
      </c>
      <c r="D43" s="19"/>
      <c r="E43" s="16"/>
      <c r="F43" s="35">
        <f t="shared" si="3"/>
        <v>0</v>
      </c>
      <c r="H43" s="13"/>
      <c r="I43" s="13"/>
      <c r="J43" s="13"/>
      <c r="K43" s="13"/>
      <c r="M43" s="34"/>
      <c r="P43" s="31"/>
      <c r="S43" s="32"/>
      <c r="T43" s="32"/>
      <c r="AB43" s="34"/>
      <c r="AE43" s="31"/>
      <c r="BX43" s="34"/>
      <c r="CE43" s="33" t="e">
        <f>ROUND(#REF!,0)*0.75</f>
        <v>#REF!</v>
      </c>
      <c r="CF43" s="33" t="e">
        <f>CE43*#REF!</f>
        <v>#REF!</v>
      </c>
      <c r="CX43" s="34"/>
    </row>
    <row r="44" spans="1:105" s="29" customFormat="1" ht="24" customHeight="1">
      <c r="A44" s="18"/>
      <c r="B44" s="20" t="s">
        <v>31</v>
      </c>
      <c r="C44" s="20"/>
      <c r="D44" s="21"/>
      <c r="E44" s="21"/>
      <c r="F44" s="21"/>
      <c r="K44" s="13"/>
      <c r="M44" s="34"/>
      <c r="P44" s="31"/>
      <c r="S44" s="32"/>
      <c r="T44" s="32"/>
      <c r="AB44" s="34"/>
      <c r="AE44" s="31"/>
      <c r="BX44" s="34"/>
      <c r="CE44" s="33" t="e">
        <f>ROUND(#REF!,0)*0.75</f>
        <v>#REF!</v>
      </c>
      <c r="CF44" s="33" t="e">
        <f>CE44*#REF!</f>
        <v>#REF!</v>
      </c>
      <c r="CX44" s="34"/>
    </row>
    <row r="45" spans="1:105" s="29" customFormat="1" ht="22.5" customHeight="1">
      <c r="A45" s="51"/>
      <c r="B45" s="44"/>
      <c r="C45" s="51"/>
      <c r="D45" s="51"/>
      <c r="E45" s="51"/>
      <c r="F45" s="51"/>
      <c r="M45" s="30"/>
      <c r="P45" s="31"/>
      <c r="Z45" s="32"/>
      <c r="AB45" s="30"/>
      <c r="AD45" s="33"/>
      <c r="AE45" s="31"/>
      <c r="BX45" s="30"/>
      <c r="CA45" s="31"/>
      <c r="CW45" s="32"/>
      <c r="CX45" s="30"/>
      <c r="DA45" s="31"/>
    </row>
    <row r="46" spans="1:105" s="29" customFormat="1" ht="24" customHeight="1">
      <c r="A46" s="11" t="s">
        <v>5</v>
      </c>
      <c r="B46" s="11"/>
      <c r="C46" s="11"/>
      <c r="D46" s="11"/>
      <c r="E46" s="11"/>
      <c r="F46" s="12" t="s">
        <v>4</v>
      </c>
      <c r="H46" s="9"/>
      <c r="I46" s="9"/>
      <c r="J46" s="9"/>
      <c r="K46" s="10"/>
      <c r="M46" s="34"/>
      <c r="P46" s="31"/>
      <c r="S46" s="32"/>
      <c r="T46" s="32"/>
      <c r="AB46" s="34"/>
      <c r="AE46" s="31"/>
      <c r="BX46" s="34"/>
      <c r="CE46" s="33" t="e">
        <f>ROUND(#REF!,0)*0.75</f>
        <v>#REF!</v>
      </c>
      <c r="CF46" s="33" t="e">
        <f>CE46*#REF!</f>
        <v>#REF!</v>
      </c>
      <c r="CX46" s="34"/>
    </row>
    <row r="47" spans="1:105" s="29" customFormat="1" ht="24" customHeight="1">
      <c r="A47" s="14" t="s">
        <v>0</v>
      </c>
      <c r="B47" s="14" t="s">
        <v>1</v>
      </c>
      <c r="C47" s="14"/>
      <c r="D47" s="14" t="s">
        <v>2</v>
      </c>
      <c r="E47" s="14"/>
      <c r="F47" s="14" t="s">
        <v>3</v>
      </c>
      <c r="H47" s="13"/>
      <c r="I47" s="13"/>
      <c r="J47" s="13"/>
      <c r="K47" s="13"/>
      <c r="M47" s="34"/>
      <c r="P47" s="31"/>
      <c r="S47" s="32"/>
      <c r="T47" s="32"/>
      <c r="AB47" s="34"/>
      <c r="AE47" s="31"/>
      <c r="BX47" s="34"/>
      <c r="CE47" s="33" t="e">
        <f>ROUND(#REF!,0)*0.75</f>
        <v>#REF!</v>
      </c>
      <c r="CF47" s="33" t="e">
        <f>CE47*#REF!</f>
        <v>#REF!</v>
      </c>
      <c r="CX47" s="34"/>
    </row>
    <row r="48" spans="1:105" s="29" customFormat="1" ht="24" customHeight="1">
      <c r="A48" s="15" t="s">
        <v>11</v>
      </c>
      <c r="B48" s="28" t="str">
        <f>IF(J48&gt;0,"Income Summary","")</f>
        <v/>
      </c>
      <c r="C48" s="16" t="str">
        <f>IF($I$34=1,$K$30,"")</f>
        <v/>
      </c>
      <c r="D48" s="28">
        <f>IF(J48&gt;0,K48,0)</f>
        <v>0</v>
      </c>
      <c r="E48" s="16"/>
      <c r="F48" s="17"/>
      <c r="H48" s="13"/>
      <c r="I48" s="13"/>
      <c r="J48" s="13">
        <f>D38*F33</f>
        <v>0</v>
      </c>
      <c r="K48" s="54">
        <f>F33-D38</f>
        <v>0</v>
      </c>
      <c r="M48" s="34"/>
      <c r="P48" s="31"/>
      <c r="S48" s="32"/>
      <c r="T48" s="32"/>
      <c r="AB48" s="34"/>
      <c r="AE48" s="31"/>
      <c r="BX48" s="34"/>
      <c r="CE48" s="33" t="e">
        <f>ROUND(#REF!,0)*0.75</f>
        <v>#REF!</v>
      </c>
      <c r="CF48" s="33" t="e">
        <f>CE48*#REF!</f>
        <v>#REF!</v>
      </c>
      <c r="CX48" s="34"/>
    </row>
    <row r="49" spans="1:105" s="29" customFormat="1" ht="24" customHeight="1">
      <c r="A49" s="18"/>
      <c r="B49" s="53" t="str">
        <f>IF(D48&gt;0,"Retained Earnings","")</f>
        <v/>
      </c>
      <c r="C49" s="16" t="str">
        <f>C48</f>
        <v/>
      </c>
      <c r="D49" s="19"/>
      <c r="E49" s="16"/>
      <c r="F49" s="35">
        <f>D48</f>
        <v>0</v>
      </c>
      <c r="H49" s="13"/>
      <c r="I49" s="13"/>
      <c r="J49" s="13"/>
      <c r="K49" s="13"/>
      <c r="M49" s="34"/>
      <c r="P49" s="31"/>
      <c r="S49" s="32"/>
      <c r="T49" s="32"/>
      <c r="AB49" s="34"/>
      <c r="AE49" s="31"/>
      <c r="BX49" s="34"/>
      <c r="CE49" s="33" t="e">
        <f>ROUND(#REF!,0)*0.75</f>
        <v>#REF!</v>
      </c>
      <c r="CF49" s="33" t="e">
        <f>CE49*#REF!</f>
        <v>#REF!</v>
      </c>
      <c r="CX49" s="34"/>
    </row>
    <row r="50" spans="1:105" s="29" customFormat="1" ht="24" customHeight="1">
      <c r="A50" s="18"/>
      <c r="B50" s="20" t="s">
        <v>32</v>
      </c>
      <c r="C50" s="20"/>
      <c r="D50" s="21"/>
      <c r="E50" s="21"/>
      <c r="F50" s="21"/>
      <c r="K50" s="13"/>
      <c r="M50" s="34"/>
      <c r="P50" s="31"/>
      <c r="S50" s="32"/>
      <c r="T50" s="32"/>
      <c r="AB50" s="34"/>
      <c r="AE50" s="31"/>
      <c r="BX50" s="34"/>
      <c r="CE50" s="33" t="e">
        <f>ROUND(#REF!,0)*0.75</f>
        <v>#REF!</v>
      </c>
      <c r="CF50" s="33" t="e">
        <f>CE50*#REF!</f>
        <v>#REF!</v>
      </c>
      <c r="CX50" s="34"/>
    </row>
    <row r="51" spans="1:105" s="29" customFormat="1" ht="22.5" customHeight="1">
      <c r="A51" s="51"/>
      <c r="B51" s="44"/>
      <c r="C51" s="51"/>
      <c r="D51" s="51"/>
      <c r="E51" s="51"/>
      <c r="F51" s="51"/>
      <c r="M51" s="30"/>
      <c r="P51" s="31"/>
      <c r="Z51" s="32"/>
      <c r="AB51" s="30"/>
      <c r="AD51" s="33"/>
      <c r="AE51" s="31"/>
      <c r="BX51" s="30"/>
      <c r="CA51" s="31"/>
      <c r="CW51" s="32"/>
      <c r="CX51" s="30"/>
      <c r="DA51" s="31"/>
    </row>
    <row r="52" spans="1:105" s="29" customFormat="1" ht="24" customHeight="1">
      <c r="A52" s="11" t="s">
        <v>5</v>
      </c>
      <c r="B52" s="11"/>
      <c r="C52" s="11"/>
      <c r="D52" s="11"/>
      <c r="E52" s="11"/>
      <c r="F52" s="12" t="s">
        <v>4</v>
      </c>
      <c r="H52" s="9"/>
      <c r="I52" s="9"/>
      <c r="J52" s="9"/>
      <c r="K52" s="10"/>
      <c r="M52" s="34"/>
      <c r="P52" s="31"/>
      <c r="S52" s="32"/>
      <c r="T52" s="32"/>
      <c r="AB52" s="34"/>
      <c r="AE52" s="31"/>
      <c r="BX52" s="34"/>
      <c r="CE52" s="33" t="e">
        <f>ROUND(#REF!,0)*0.75</f>
        <v>#REF!</v>
      </c>
      <c r="CF52" s="33" t="e">
        <f>CE52*#REF!</f>
        <v>#REF!</v>
      </c>
      <c r="CX52" s="34"/>
    </row>
    <row r="53" spans="1:105" s="29" customFormat="1" ht="24" customHeight="1">
      <c r="A53" s="14" t="s">
        <v>0</v>
      </c>
      <c r="B53" s="14" t="s">
        <v>1</v>
      </c>
      <c r="C53" s="14"/>
      <c r="D53" s="14" t="s">
        <v>2</v>
      </c>
      <c r="E53" s="14"/>
      <c r="F53" s="14" t="s">
        <v>3</v>
      </c>
      <c r="H53" s="13"/>
      <c r="I53" s="13"/>
      <c r="J53" s="13"/>
      <c r="K53" s="13"/>
      <c r="M53" s="34"/>
      <c r="P53" s="31"/>
      <c r="S53" s="32"/>
      <c r="T53" s="32"/>
      <c r="AB53" s="34"/>
      <c r="AE53" s="31"/>
      <c r="BX53" s="34"/>
      <c r="CE53" s="33" t="e">
        <f>ROUND(#REF!,0)*0.75</f>
        <v>#REF!</v>
      </c>
      <c r="CF53" s="33" t="e">
        <f>CE53*#REF!</f>
        <v>#REF!</v>
      </c>
      <c r="CX53" s="34"/>
    </row>
    <row r="54" spans="1:105" s="29" customFormat="1" ht="24" customHeight="1">
      <c r="A54" s="15" t="s">
        <v>11</v>
      </c>
      <c r="B54" s="28" t="str">
        <f>IF(J20=1,"Retained Earnings","")</f>
        <v/>
      </c>
      <c r="C54" s="16" t="str">
        <f>IF($I$34=1,$K$30,"")</f>
        <v/>
      </c>
      <c r="D54" s="28">
        <f>IF(J20=1,D20,0)</f>
        <v>0</v>
      </c>
      <c r="E54" s="16"/>
      <c r="F54" s="17"/>
      <c r="H54" s="13"/>
      <c r="I54" s="13"/>
      <c r="J54" s="13"/>
      <c r="K54" s="54"/>
      <c r="M54" s="34"/>
      <c r="P54" s="31"/>
      <c r="S54" s="32"/>
      <c r="T54" s="32"/>
      <c r="AB54" s="34"/>
      <c r="AE54" s="31"/>
      <c r="BX54" s="34"/>
      <c r="CE54" s="33" t="e">
        <f>ROUND(#REF!,0)*0.75</f>
        <v>#REF!</v>
      </c>
      <c r="CF54" s="33" t="e">
        <f>CE54*#REF!</f>
        <v>#REF!</v>
      </c>
      <c r="CX54" s="34"/>
    </row>
    <row r="55" spans="1:105" s="29" customFormat="1" ht="24" customHeight="1">
      <c r="A55" s="18"/>
      <c r="B55" s="53" t="str">
        <f>IF(J20=1,"Dividends","")</f>
        <v/>
      </c>
      <c r="C55" s="16" t="str">
        <f>C54</f>
        <v/>
      </c>
      <c r="D55" s="19"/>
      <c r="E55" s="16"/>
      <c r="F55" s="35">
        <f>D54</f>
        <v>0</v>
      </c>
      <c r="H55" s="13"/>
      <c r="I55" s="13"/>
      <c r="J55" s="13"/>
      <c r="K55" s="13"/>
      <c r="M55" s="34"/>
      <c r="P55" s="31"/>
      <c r="S55" s="32"/>
      <c r="T55" s="32"/>
      <c r="AB55" s="34"/>
      <c r="AE55" s="31"/>
      <c r="BX55" s="34"/>
      <c r="CE55" s="33" t="e">
        <f>ROUND(#REF!,0)*0.75</f>
        <v>#REF!</v>
      </c>
      <c r="CF55" s="33" t="e">
        <f>CE55*#REF!</f>
        <v>#REF!</v>
      </c>
      <c r="CX55" s="34"/>
    </row>
    <row r="56" spans="1:105" s="29" customFormat="1" ht="24" customHeight="1">
      <c r="A56" s="18"/>
      <c r="B56" s="20" t="s">
        <v>49</v>
      </c>
      <c r="C56" s="20"/>
      <c r="D56" s="21"/>
      <c r="E56" s="21"/>
      <c r="F56" s="21"/>
      <c r="K56" s="13"/>
      <c r="M56" s="34"/>
      <c r="P56" s="31"/>
      <c r="S56" s="32"/>
      <c r="T56" s="32"/>
      <c r="AB56" s="34"/>
      <c r="AE56" s="31"/>
      <c r="BX56" s="34"/>
      <c r="CE56" s="33" t="e">
        <f>ROUND(#REF!,0)*0.75</f>
        <v>#REF!</v>
      </c>
      <c r="CF56" s="33" t="e">
        <f>CE56*#REF!</f>
        <v>#REF!</v>
      </c>
      <c r="CX56" s="34"/>
    </row>
    <row r="57" spans="1:105" s="29" customFormat="1" ht="24" customHeight="1">
      <c r="A57" s="10"/>
      <c r="B57" s="10"/>
      <c r="C57" s="10"/>
      <c r="D57" s="10"/>
      <c r="E57" s="10"/>
      <c r="F57" s="10"/>
      <c r="G57" s="10"/>
      <c r="K57" s="13"/>
      <c r="M57" s="34"/>
      <c r="P57" s="31"/>
      <c r="S57" s="32"/>
      <c r="T57" s="32"/>
      <c r="AB57" s="34"/>
      <c r="AE57" s="31"/>
      <c r="BX57" s="34"/>
      <c r="CE57" s="33"/>
      <c r="CF57" s="33"/>
      <c r="CX57" s="34"/>
    </row>
    <row r="58" spans="1:105" s="29" customFormat="1" ht="59.25" customHeight="1">
      <c r="A58" s="61" t="s">
        <v>46</v>
      </c>
      <c r="B58" s="61"/>
      <c r="C58" s="61"/>
      <c r="D58" s="61"/>
      <c r="E58" s="61"/>
      <c r="F58" s="61"/>
      <c r="G58" s="10"/>
      <c r="K58" s="13"/>
      <c r="M58" s="34"/>
      <c r="P58" s="31"/>
      <c r="S58" s="32"/>
      <c r="T58" s="32"/>
      <c r="AB58" s="34"/>
      <c r="AE58" s="31"/>
      <c r="BX58" s="34"/>
      <c r="CE58" s="33"/>
      <c r="CF58" s="33"/>
      <c r="CX58" s="34"/>
    </row>
    <row r="59" spans="1:105" s="29" customFormat="1" ht="24" customHeight="1">
      <c r="A59" s="10"/>
      <c r="B59" s="10"/>
      <c r="C59" s="10"/>
      <c r="D59" s="10"/>
      <c r="E59" s="10"/>
      <c r="F59" s="10"/>
      <c r="G59" s="10"/>
      <c r="K59" s="13"/>
      <c r="M59" s="34"/>
      <c r="P59" s="31"/>
      <c r="S59" s="32"/>
      <c r="T59" s="32"/>
      <c r="AB59" s="34"/>
      <c r="AE59" s="31"/>
      <c r="BX59" s="34"/>
      <c r="CE59" s="33"/>
      <c r="CF59" s="33"/>
      <c r="CX59" s="34"/>
    </row>
    <row r="60" spans="1:105" s="29" customFormat="1" ht="24" customHeight="1">
      <c r="A60" s="10"/>
      <c r="B60" s="49"/>
      <c r="C60" s="49"/>
      <c r="D60" s="49"/>
      <c r="E60" s="49"/>
      <c r="F60" s="49"/>
      <c r="M60" s="34"/>
      <c r="P60" s="31"/>
      <c r="T60" s="33"/>
      <c r="AB60" s="34"/>
      <c r="AE60" s="31"/>
      <c r="BX60" s="34"/>
      <c r="CE60" s="33"/>
      <c r="CF60" s="33" t="e">
        <f>SUM(CF46:CF50)</f>
        <v>#REF!</v>
      </c>
      <c r="CX60" s="34"/>
    </row>
    <row r="61" spans="1:105" s="29" customFormat="1" ht="18" customHeight="1">
      <c r="A61" s="59" t="s">
        <v>33</v>
      </c>
      <c r="B61" s="60"/>
      <c r="C61" s="60"/>
      <c r="D61" s="60"/>
      <c r="E61" s="60"/>
      <c r="F61" s="60"/>
      <c r="H61" s="9"/>
      <c r="I61" s="9"/>
      <c r="J61" s="9"/>
      <c r="K61" s="51"/>
      <c r="M61" s="34"/>
      <c r="P61" s="31"/>
      <c r="S61" s="32"/>
      <c r="T61" s="32"/>
      <c r="AB61" s="34"/>
      <c r="AE61" s="31"/>
      <c r="BX61" s="34"/>
      <c r="CE61" s="33">
        <f>ROUND(BX55,0)*0.75</f>
        <v>0</v>
      </c>
      <c r="CF61" s="33">
        <f>CE61*AA55</f>
        <v>0</v>
      </c>
      <c r="CX61" s="34"/>
    </row>
    <row r="62" spans="1:105" s="29" customFormat="1" ht="18" customHeight="1">
      <c r="A62" s="59" t="str">
        <f>A6</f>
        <v>Enter Name Here Company</v>
      </c>
      <c r="B62" s="59"/>
      <c r="C62" s="59"/>
      <c r="D62" s="59"/>
      <c r="E62" s="59"/>
      <c r="F62" s="59"/>
      <c r="H62" s="9"/>
      <c r="I62" s="9"/>
      <c r="J62" s="9"/>
      <c r="K62" s="51"/>
      <c r="M62" s="34"/>
      <c r="P62" s="31"/>
      <c r="S62" s="32"/>
      <c r="T62" s="32"/>
      <c r="AB62" s="34"/>
      <c r="AE62" s="31"/>
      <c r="BX62" s="34"/>
      <c r="CE62" s="33"/>
      <c r="CF62" s="33"/>
      <c r="CX62" s="34"/>
    </row>
    <row r="63" spans="1:105" s="29" customFormat="1" ht="18" customHeight="1">
      <c r="A63" s="59" t="s">
        <v>13</v>
      </c>
      <c r="B63" s="59"/>
      <c r="C63" s="59"/>
      <c r="D63" s="59"/>
      <c r="E63" s="59"/>
      <c r="F63" s="59"/>
      <c r="H63" s="9"/>
      <c r="I63" s="9"/>
      <c r="J63" s="9"/>
      <c r="K63" s="51"/>
      <c r="M63" s="34"/>
      <c r="P63" s="31"/>
      <c r="S63" s="32"/>
      <c r="T63" s="32"/>
      <c r="AB63" s="34"/>
      <c r="AE63" s="31"/>
      <c r="BX63" s="34"/>
      <c r="CE63" s="33"/>
      <c r="CF63" s="33"/>
      <c r="CX63" s="34"/>
    </row>
    <row r="64" spans="1:105" s="29" customFormat="1" ht="24" customHeight="1">
      <c r="A64" s="41"/>
      <c r="B64" s="41" t="s">
        <v>1</v>
      </c>
      <c r="C64" s="41"/>
      <c r="D64" s="41" t="s">
        <v>2</v>
      </c>
      <c r="E64" s="41"/>
      <c r="F64" s="41" t="s">
        <v>3</v>
      </c>
      <c r="H64" s="13"/>
      <c r="I64" s="13"/>
      <c r="J64" s="13"/>
      <c r="K64" s="51"/>
      <c r="M64" s="34"/>
      <c r="P64" s="31"/>
      <c r="S64" s="32"/>
      <c r="T64" s="32"/>
      <c r="AB64" s="34"/>
      <c r="AE64" s="31"/>
      <c r="BX64" s="34"/>
      <c r="CE64" s="33">
        <f>ROUND(BX80,0)*0.75</f>
        <v>0</v>
      </c>
      <c r="CF64" s="33">
        <f>CE64*AA80</f>
        <v>0</v>
      </c>
      <c r="CX64" s="34"/>
    </row>
    <row r="65" spans="1:105" s="29" customFormat="1" ht="22.5" customHeight="1">
      <c r="A65" s="51"/>
      <c r="B65" s="42" t="s">
        <v>12</v>
      </c>
      <c r="C65" s="51"/>
      <c r="D65" s="45">
        <f>D9</f>
        <v>0</v>
      </c>
      <c r="E65" s="51"/>
      <c r="F65" s="45"/>
      <c r="K65" s="51"/>
      <c r="M65" s="30"/>
      <c r="P65" s="31"/>
      <c r="Z65" s="32"/>
      <c r="AB65" s="30"/>
      <c r="AD65" s="33"/>
      <c r="AE65" s="31"/>
      <c r="BX65" s="30"/>
      <c r="CA65" s="31"/>
      <c r="CW65" s="32"/>
      <c r="CX65" s="30"/>
      <c r="DA65" s="31"/>
    </row>
    <row r="66" spans="1:105" s="29" customFormat="1" ht="22.5" customHeight="1">
      <c r="A66" s="51"/>
      <c r="B66" s="42" t="s">
        <v>15</v>
      </c>
      <c r="C66" s="51"/>
      <c r="D66" s="46">
        <f>D10</f>
        <v>0</v>
      </c>
      <c r="E66" s="51"/>
      <c r="F66" s="51"/>
      <c r="K66" s="51"/>
      <c r="M66" s="30"/>
      <c r="P66" s="31"/>
      <c r="Z66" s="32"/>
      <c r="AB66" s="30"/>
      <c r="AD66" s="33"/>
      <c r="AE66" s="31"/>
      <c r="BX66" s="30"/>
      <c r="CA66" s="31"/>
      <c r="CW66" s="32"/>
      <c r="CX66" s="30"/>
      <c r="DA66" s="31"/>
    </row>
    <row r="67" spans="1:105" s="29" customFormat="1" ht="22.5" customHeight="1">
      <c r="A67" s="51"/>
      <c r="B67" s="42" t="str">
        <f>IF(L66&lt;5,"Prepaid Rent","Prepaid Insurance")</f>
        <v>Prepaid Rent</v>
      </c>
      <c r="C67" s="51"/>
      <c r="D67" s="46">
        <f t="shared" ref="D67:D70" si="4">D11</f>
        <v>0</v>
      </c>
      <c r="E67" s="51"/>
      <c r="F67" s="51"/>
      <c r="M67" s="30"/>
      <c r="P67" s="31"/>
      <c r="Z67" s="32"/>
      <c r="AB67" s="30"/>
      <c r="AD67" s="33"/>
      <c r="AE67" s="31"/>
      <c r="BX67" s="30"/>
      <c r="CA67" s="31"/>
      <c r="CW67" s="32"/>
      <c r="CX67" s="30"/>
      <c r="DA67" s="31"/>
    </row>
    <row r="68" spans="1:105" s="29" customFormat="1" ht="22.5" customHeight="1">
      <c r="A68" s="51"/>
      <c r="B68" s="42" t="s">
        <v>20</v>
      </c>
      <c r="C68" s="51"/>
      <c r="D68" s="46">
        <f t="shared" si="4"/>
        <v>0</v>
      </c>
      <c r="E68" s="51"/>
      <c r="F68" s="51"/>
      <c r="M68" s="30"/>
      <c r="P68" s="31"/>
      <c r="Z68" s="32"/>
      <c r="AB68" s="30"/>
      <c r="AD68" s="33"/>
      <c r="AE68" s="31"/>
      <c r="BX68" s="30"/>
      <c r="CA68" s="31"/>
      <c r="CW68" s="32"/>
      <c r="CX68" s="30"/>
      <c r="DA68" s="31"/>
    </row>
    <row r="69" spans="1:105" s="29" customFormat="1" ht="22.5" customHeight="1">
      <c r="A69" s="51"/>
      <c r="B69" s="42" t="str">
        <f>IF(L68&lt;5,"Building","Equipment")</f>
        <v>Building</v>
      </c>
      <c r="C69" s="51"/>
      <c r="D69" s="46">
        <f t="shared" si="4"/>
        <v>0</v>
      </c>
      <c r="E69" s="51"/>
      <c r="F69" s="51"/>
      <c r="M69" s="30"/>
      <c r="P69" s="31"/>
      <c r="Z69" s="32"/>
      <c r="AB69" s="30"/>
      <c r="AD69" s="33"/>
      <c r="AE69" s="31"/>
      <c r="BX69" s="30"/>
      <c r="CA69" s="31"/>
      <c r="CW69" s="32"/>
      <c r="CX69" s="30"/>
      <c r="DA69" s="31"/>
    </row>
    <row r="70" spans="1:105" s="29" customFormat="1" ht="22.5" customHeight="1">
      <c r="A70" s="51"/>
      <c r="B70" s="42" t="s">
        <v>21</v>
      </c>
      <c r="C70" s="51"/>
      <c r="D70" s="46">
        <f t="shared" si="4"/>
        <v>0</v>
      </c>
      <c r="E70" s="51"/>
      <c r="F70" s="51"/>
      <c r="M70" s="30"/>
      <c r="P70" s="31"/>
      <c r="Z70" s="32"/>
      <c r="AB70" s="30"/>
      <c r="AD70" s="33"/>
      <c r="AE70" s="31"/>
      <c r="BX70" s="30"/>
      <c r="CA70" s="31"/>
      <c r="CW70" s="32"/>
      <c r="CX70" s="30"/>
      <c r="DA70" s="31"/>
    </row>
    <row r="71" spans="1:105" s="29" customFormat="1" ht="22.5" customHeight="1">
      <c r="A71" s="51"/>
      <c r="B71" s="44" t="s">
        <v>27</v>
      </c>
      <c r="C71" s="51"/>
      <c r="D71" s="51"/>
      <c r="E71" s="51"/>
      <c r="F71" s="45">
        <f>F21</f>
        <v>0</v>
      </c>
      <c r="M71" s="30"/>
      <c r="P71" s="31"/>
      <c r="Z71" s="32"/>
      <c r="AB71" s="30"/>
      <c r="AD71" s="33"/>
      <c r="AE71" s="31"/>
      <c r="BX71" s="30"/>
      <c r="CA71" s="31"/>
      <c r="CW71" s="32"/>
      <c r="CX71" s="30"/>
      <c r="DA71" s="31"/>
    </row>
    <row r="72" spans="1:105" s="29" customFormat="1" ht="22.5" customHeight="1">
      <c r="A72" s="51"/>
      <c r="B72" s="44" t="s">
        <v>22</v>
      </c>
      <c r="C72" s="51"/>
      <c r="D72" s="51"/>
      <c r="E72" s="51"/>
      <c r="F72" s="46">
        <f t="shared" ref="F72:F75" si="5">F22</f>
        <v>0</v>
      </c>
      <c r="M72" s="30"/>
      <c r="P72" s="31"/>
      <c r="Z72" s="32"/>
      <c r="AB72" s="30"/>
      <c r="AD72" s="33"/>
      <c r="AE72" s="31"/>
      <c r="BX72" s="30"/>
      <c r="CA72" s="31"/>
      <c r="CW72" s="32"/>
      <c r="CX72" s="30"/>
      <c r="DA72" s="31"/>
    </row>
    <row r="73" spans="1:105" s="29" customFormat="1" ht="22.5" customHeight="1">
      <c r="A73" s="51"/>
      <c r="B73" s="44" t="str">
        <f>IF(L69&lt;5,"Salaries Payable","Taxes Payable")</f>
        <v>Salaries Payable</v>
      </c>
      <c r="C73" s="51"/>
      <c r="D73" s="51"/>
      <c r="E73" s="51"/>
      <c r="F73" s="46">
        <f t="shared" si="5"/>
        <v>6037.5</v>
      </c>
      <c r="M73" s="30"/>
      <c r="P73" s="31"/>
      <c r="Z73" s="32"/>
      <c r="AB73" s="30"/>
      <c r="AD73" s="33"/>
      <c r="AE73" s="31"/>
      <c r="BX73" s="30"/>
      <c r="CA73" s="31"/>
      <c r="CW73" s="32"/>
      <c r="CX73" s="30"/>
      <c r="DA73" s="31"/>
    </row>
    <row r="74" spans="1:105" s="29" customFormat="1" ht="22.5" customHeight="1">
      <c r="A74" s="51"/>
      <c r="B74" s="44" t="s">
        <v>23</v>
      </c>
      <c r="C74" s="51"/>
      <c r="D74" s="51"/>
      <c r="E74" s="51"/>
      <c r="F74" s="46">
        <f t="shared" si="5"/>
        <v>0</v>
      </c>
      <c r="M74" s="30"/>
      <c r="P74" s="31"/>
      <c r="Z74" s="32"/>
      <c r="AB74" s="30"/>
      <c r="AD74" s="33"/>
      <c r="AE74" s="31"/>
      <c r="BX74" s="30"/>
      <c r="CA74" s="31"/>
      <c r="CW74" s="32"/>
      <c r="CX74" s="30"/>
      <c r="DA74" s="31"/>
    </row>
    <row r="75" spans="1:105" s="29" customFormat="1" ht="22.5" customHeight="1">
      <c r="A75" s="51"/>
      <c r="B75" s="44" t="s">
        <v>24</v>
      </c>
      <c r="C75" s="51"/>
      <c r="D75" s="51"/>
      <c r="E75" s="51"/>
      <c r="F75" s="46">
        <f t="shared" si="5"/>
        <v>10000</v>
      </c>
      <c r="M75" s="30"/>
      <c r="P75" s="31"/>
      <c r="Z75" s="32"/>
      <c r="AB75" s="30"/>
      <c r="AD75" s="33"/>
      <c r="AE75" s="31"/>
      <c r="BX75" s="30"/>
      <c r="CA75" s="31"/>
      <c r="CW75" s="32"/>
      <c r="CX75" s="30"/>
      <c r="DA75" s="31"/>
    </row>
    <row r="76" spans="1:105" s="29" customFormat="1" ht="22.5" customHeight="1">
      <c r="A76" s="51"/>
      <c r="B76" s="44" t="s">
        <v>25</v>
      </c>
      <c r="C76" s="51"/>
      <c r="D76" s="47">
        <v>0</v>
      </c>
      <c r="E76" s="51"/>
      <c r="F76" s="47">
        <f>F26+F49-D54</f>
        <v>-24087.5</v>
      </c>
      <c r="M76" s="30"/>
      <c r="P76" s="31"/>
      <c r="Z76" s="32"/>
      <c r="AB76" s="30"/>
      <c r="AD76" s="33"/>
      <c r="AE76" s="31"/>
      <c r="BX76" s="30"/>
      <c r="CA76" s="31"/>
      <c r="CW76" s="32"/>
      <c r="CX76" s="30"/>
      <c r="DA76" s="31"/>
    </row>
    <row r="77" spans="1:105" s="29" customFormat="1" ht="22.5" customHeight="1">
      <c r="A77" s="51"/>
      <c r="B77" s="44"/>
      <c r="C77" s="51"/>
      <c r="D77" s="48">
        <f>SUM(D65:D76)</f>
        <v>0</v>
      </c>
      <c r="E77" s="48"/>
      <c r="F77" s="48">
        <f>SUM(F65:F76)</f>
        <v>-8050</v>
      </c>
      <c r="M77" s="30"/>
      <c r="P77" s="31"/>
      <c r="Z77" s="32"/>
      <c r="AB77" s="30"/>
      <c r="AD77" s="33"/>
      <c r="AE77" s="31"/>
      <c r="BX77" s="30"/>
      <c r="CA77" s="31"/>
      <c r="CW77" s="32"/>
      <c r="CX77" s="30"/>
      <c r="DA77" s="31"/>
    </row>
    <row r="78" spans="1:105" s="29" customFormat="1" ht="24" customHeight="1">
      <c r="A78" s="10"/>
      <c r="B78" s="49"/>
      <c r="C78" s="49"/>
      <c r="D78" s="49"/>
      <c r="E78" s="49"/>
      <c r="F78" s="49"/>
      <c r="M78" s="34"/>
      <c r="P78" s="31"/>
      <c r="T78" s="33"/>
      <c r="AB78" s="34"/>
      <c r="AE78" s="31"/>
      <c r="BX78" s="34"/>
      <c r="CE78" s="33"/>
      <c r="CF78" s="33" t="e">
        <f>SUM(CF36:CF44)</f>
        <v>#REF!</v>
      </c>
      <c r="CX78" s="34"/>
    </row>
    <row r="79" spans="1:105" ht="18" customHeight="1">
      <c r="A79" s="70" t="s">
        <v>45</v>
      </c>
      <c r="B79" s="70"/>
      <c r="C79" s="50"/>
      <c r="D79" s="64"/>
      <c r="E79" s="65"/>
      <c r="F79" s="66"/>
      <c r="K79" s="29" t="s">
        <v>39</v>
      </c>
      <c r="P79" s="29"/>
    </row>
    <row r="80" spans="1:105" ht="18" customHeight="1">
      <c r="A80" s="70"/>
      <c r="B80" s="70"/>
      <c r="F80" s="29"/>
      <c r="K80" s="29" t="s">
        <v>40</v>
      </c>
      <c r="P80" s="29"/>
    </row>
    <row r="81" spans="1:14" ht="18" customHeight="1">
      <c r="A81" s="70" t="s">
        <v>35</v>
      </c>
      <c r="B81" s="70"/>
      <c r="C81" s="57"/>
      <c r="D81" s="67"/>
      <c r="E81" s="68"/>
      <c r="F81" s="69"/>
      <c r="K81" s="56"/>
      <c r="L81" s="56"/>
      <c r="M81" s="56">
        <f>F49</f>
        <v>0</v>
      </c>
      <c r="N81" s="56"/>
    </row>
    <row r="82" spans="1:14" ht="18" customHeight="1">
      <c r="A82" s="70"/>
      <c r="B82" s="70"/>
      <c r="F82" s="29"/>
      <c r="K82" s="56"/>
      <c r="L82" s="56"/>
      <c r="M82" s="56">
        <f>F49-D54</f>
        <v>0</v>
      </c>
      <c r="N82" s="56"/>
    </row>
    <row r="83" spans="1:14" ht="18" customHeight="1">
      <c r="A83" s="70" t="s">
        <v>36</v>
      </c>
      <c r="B83" s="70"/>
      <c r="C83" s="57"/>
      <c r="D83" s="67"/>
      <c r="E83" s="68"/>
      <c r="F83" s="69"/>
      <c r="K83" s="56">
        <f>F76-F26</f>
        <v>0</v>
      </c>
      <c r="L83" s="56"/>
      <c r="M83" s="56"/>
      <c r="N83" s="56"/>
    </row>
    <row r="84" spans="1:14" ht="18" customHeight="1">
      <c r="A84" s="70"/>
      <c r="B84" s="70"/>
      <c r="F84" s="29"/>
      <c r="K84" s="56">
        <f>F49</f>
        <v>0</v>
      </c>
      <c r="L84" s="56"/>
      <c r="M84" s="56"/>
      <c r="N84" s="56"/>
    </row>
    <row r="85" spans="1:14" ht="18" customHeight="1">
      <c r="A85" s="70" t="s">
        <v>37</v>
      </c>
      <c r="B85" s="70"/>
      <c r="C85" s="57"/>
      <c r="D85" s="64"/>
      <c r="E85" s="65"/>
      <c r="F85" s="66"/>
      <c r="M85" s="29" t="s">
        <v>42</v>
      </c>
    </row>
    <row r="86" spans="1:14" ht="18" customHeight="1">
      <c r="A86" s="70"/>
      <c r="B86" s="70"/>
      <c r="F86" s="29"/>
      <c r="M86" s="29" t="s">
        <v>41</v>
      </c>
    </row>
    <row r="87" spans="1:14" ht="18" customHeight="1">
      <c r="A87" s="70" t="s">
        <v>38</v>
      </c>
      <c r="B87" s="70"/>
      <c r="C87" s="57"/>
      <c r="D87" s="64"/>
      <c r="E87" s="65"/>
      <c r="F87" s="66"/>
      <c r="K87" s="29" t="s">
        <v>43</v>
      </c>
    </row>
    <row r="88" spans="1:14" ht="18" customHeight="1">
      <c r="A88" s="55"/>
      <c r="F88" s="29"/>
      <c r="K88" s="29" t="s">
        <v>44</v>
      </c>
    </row>
    <row r="89" spans="1:14" ht="18" customHeight="1">
      <c r="A89" s="55"/>
    </row>
    <row r="90" spans="1:14" ht="18" hidden="1" customHeight="1">
      <c r="A90" s="55"/>
    </row>
    <row r="91" spans="1:14" ht="18" hidden="1" customHeight="1">
      <c r="A91" s="55"/>
    </row>
    <row r="92" spans="1:14" ht="18" hidden="1" customHeight="1">
      <c r="A92" s="55"/>
    </row>
    <row r="93" spans="1:14" ht="18" hidden="1" customHeight="1">
      <c r="A93" s="55"/>
    </row>
    <row r="94" spans="1:14" ht="18" hidden="1" customHeight="1">
      <c r="A94" s="55"/>
    </row>
    <row r="95" spans="1:14" ht="18" hidden="1" customHeight="1">
      <c r="A95" s="55"/>
    </row>
    <row r="96" spans="1:14" ht="18" hidden="1" customHeight="1">
      <c r="A96" s="55"/>
    </row>
    <row r="97" ht="18" hidden="1" customHeight="1"/>
    <row r="98" ht="18" hidden="1" customHeight="1"/>
    <row r="99" ht="18" hidden="1" customHeight="1"/>
    <row r="100" ht="18" hidden="1" customHeight="1"/>
  </sheetData>
  <sheetProtection algorithmName="SHA-512" hashValue="eYFZgxCfwpVLqtrOcdK5bdDCmyzqhmV7xiI0ZDLJymd79I2LbOKkFc9H76EG8l5ldRFR5f6fFvQzF/eKDNvdwA==" saltValue="Lq6Ve9WEHbf9EW7FmTOlag==" spinCount="100000" sheet="1" objects="1" scenarios="1"/>
  <mergeCells count="24">
    <mergeCell ref="A79:B79"/>
    <mergeCell ref="A83:B83"/>
    <mergeCell ref="A81:B81"/>
    <mergeCell ref="A85:B85"/>
    <mergeCell ref="A87:B87"/>
    <mergeCell ref="A80:B80"/>
    <mergeCell ref="A82:B82"/>
    <mergeCell ref="A86:B86"/>
    <mergeCell ref="A84:B84"/>
    <mergeCell ref="D79:F79"/>
    <mergeCell ref="D81:F81"/>
    <mergeCell ref="D83:F83"/>
    <mergeCell ref="D85:F85"/>
    <mergeCell ref="D87:F87"/>
    <mergeCell ref="A61:F61"/>
    <mergeCell ref="A62:F62"/>
    <mergeCell ref="A63:F63"/>
    <mergeCell ref="A58:F58"/>
    <mergeCell ref="A2:F2"/>
    <mergeCell ref="A5:F5"/>
    <mergeCell ref="A6:F6"/>
    <mergeCell ref="A7:F7"/>
    <mergeCell ref="A3:F3"/>
    <mergeCell ref="A4:F4"/>
  </mergeCells>
  <phoneticPr fontId="2" type="noConversion"/>
  <conditionalFormatting sqref="B9 A10:A14 A21:A26">
    <cfRule type="containsText" dxfId="14" priority="22" operator="containsText" text="Not Closed">
      <formula>NOT(ISERROR(SEARCH("Not Closed",A9)))</formula>
    </cfRule>
  </conditionalFormatting>
  <conditionalFormatting sqref="A9">
    <cfRule type="containsText" dxfId="13" priority="21" operator="containsText" text="Not Closed">
      <formula>NOT(ISERROR(SEARCH("Not Closed",A9)))</formula>
    </cfRule>
  </conditionalFormatting>
  <conditionalFormatting sqref="A15">
    <cfRule type="containsText" dxfId="12" priority="19" operator="containsText" text="IS Debit">
      <formula>NOT(ISERROR(SEARCH("IS Debit",A15)))</formula>
    </cfRule>
  </conditionalFormatting>
  <conditionalFormatting sqref="A16:A19">
    <cfRule type="containsText" dxfId="11" priority="18" operator="containsText" text="IS Debit">
      <formula>NOT(ISERROR(SEARCH("IS Debit",A16)))</formula>
    </cfRule>
  </conditionalFormatting>
  <conditionalFormatting sqref="A20">
    <cfRule type="containsText" dxfId="10" priority="17" operator="containsText" text="RE Direct">
      <formula>NOT(ISERROR(SEARCH("RE Direct",A20)))</formula>
    </cfRule>
  </conditionalFormatting>
  <conditionalFormatting sqref="A27">
    <cfRule type="containsText" dxfId="9" priority="15" operator="containsText" text="IS Credit">
      <formula>NOT(ISERROR(SEARCH("IS Credit",A27)))</formula>
    </cfRule>
  </conditionalFormatting>
  <conditionalFormatting sqref="B65 A66:A76">
    <cfRule type="containsText" dxfId="8" priority="14" operator="containsText" text="Not Closed">
      <formula>NOT(ISERROR(SEARCH("Not Closed",A65)))</formula>
    </cfRule>
  </conditionalFormatting>
  <conditionalFormatting sqref="A65">
    <cfRule type="containsText" dxfId="7" priority="13" operator="containsText" text="Not Closed">
      <formula>NOT(ISERROR(SEARCH("Not Closed",A65)))</formula>
    </cfRule>
  </conditionalFormatting>
  <conditionalFormatting sqref="D77">
    <cfRule type="cellIs" dxfId="6" priority="8" operator="equal">
      <formula>$F$77</formula>
    </cfRule>
  </conditionalFormatting>
  <conditionalFormatting sqref="F77">
    <cfRule type="cellIs" dxfId="5" priority="6" operator="equal">
      <formula>$D$77</formula>
    </cfRule>
  </conditionalFormatting>
  <conditionalFormatting sqref="D81:F81">
    <cfRule type="cellIs" dxfId="4" priority="5" operator="equal">
      <formula>$M$81</formula>
    </cfRule>
  </conditionalFormatting>
  <conditionalFormatting sqref="D79:F79">
    <cfRule type="containsText" dxfId="3" priority="4" operator="containsText" text="no">
      <formula>NOT(ISERROR(SEARCH("no",D79)))</formula>
    </cfRule>
  </conditionalFormatting>
  <conditionalFormatting sqref="D83:F83">
    <cfRule type="cellIs" dxfId="2" priority="3" operator="equal">
      <formula>$K$83</formula>
    </cfRule>
  </conditionalFormatting>
  <conditionalFormatting sqref="D85:F85">
    <cfRule type="containsText" dxfId="1" priority="2" operator="containsText" text="Nominal (temporary)">
      <formula>NOT(ISERROR(SEARCH("Nominal (temporary)",D85)))</formula>
    </cfRule>
  </conditionalFormatting>
  <conditionalFormatting sqref="D87:F87">
    <cfRule type="containsText" dxfId="0" priority="1" operator="containsText" text="Balance sheet">
      <formula>NOT(ISERROR(SEARCH("Balance sheet",D87)))</formula>
    </cfRule>
  </conditionalFormatting>
  <dataValidations count="6">
    <dataValidation type="list" allowBlank="1" showInputMessage="1" showErrorMessage="1" sqref="A9:A27 A65:A76" xr:uid="{00000000-0002-0000-0100-000000000000}">
      <formula1>$K$4:$K$8</formula1>
    </dataValidation>
    <dataValidation type="list" allowBlank="1" showInputMessage="1" showErrorMessage="1" sqref="D79" xr:uid="{00000000-0002-0000-0100-000001000000}">
      <formula1>$K$79:$K$81</formula1>
    </dataValidation>
    <dataValidation type="list" allowBlank="1" showInputMessage="1" showErrorMessage="1" sqref="D81" xr:uid="{00000000-0002-0000-0100-000002000000}">
      <formula1>$M$81:$M$83</formula1>
    </dataValidation>
    <dataValidation type="list" allowBlank="1" showInputMessage="1" showErrorMessage="1" sqref="D83" xr:uid="{00000000-0002-0000-0100-000003000000}">
      <formula1>$K$83:$K$85</formula1>
    </dataValidation>
    <dataValidation type="list" allowBlank="1" showInputMessage="1" showErrorMessage="1" sqref="D85" xr:uid="{00000000-0002-0000-0100-000004000000}">
      <formula1>$M$85:$M$87</formula1>
    </dataValidation>
    <dataValidation type="list" allowBlank="1" showInputMessage="1" showErrorMessage="1" sqref="D87" xr:uid="{00000000-0002-0000-0100-000005000000}">
      <formula1>$K$87:$K$89</formula1>
    </dataValidation>
  </dataValidations>
  <pageMargins left="0.75" right="0.75" top="1.75" bottom="1" header="0.75" footer="0.5"/>
  <pageSetup orientation="portrait" r:id="rId1"/>
  <headerFooter alignWithMargins="0">
    <oddHeader>&amp;R&amp;"Myriad Web Pro,Bold"&amp;20I-02.04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Identification</vt:lpstr>
      <vt:lpstr>Problem</vt:lpstr>
      <vt:lpstr>accounts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Larry Walther</cp:lastModifiedBy>
  <cp:lastPrinted>2013-03-26T15:10:11Z</cp:lastPrinted>
  <dcterms:created xsi:type="dcterms:W3CDTF">2007-01-29T16:43:50Z</dcterms:created>
  <dcterms:modified xsi:type="dcterms:W3CDTF">2020-10-05T12:30:49Z</dcterms:modified>
</cp:coreProperties>
</file>